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_AKTI_TVRTKA\3_SKUPŠTINA\2024\54. sjednica_listopad_24\TOČKA 3._I. Izmjena financijskog plana\"/>
    </mc:Choice>
  </mc:AlternateContent>
  <xr:revisionPtr revIDLastSave="0" documentId="13_ncr:1_{2D5AC90E-36E7-4CC8-B9F6-90DFC21E7CD8}" xr6:coauthVersionLast="47" xr6:coauthVersionMax="47" xr10:uidLastSave="{00000000-0000-0000-0000-000000000000}"/>
  <bookViews>
    <workbookView xWindow="-120" yWindow="-120" windowWidth="20730" windowHeight="11160" xr2:uid="{2EA08BAB-9C7A-4883-845A-4FD324EB3924}"/>
  </bookViews>
  <sheets>
    <sheet name="1. Izmjena" sheetId="3" r:id="rId1"/>
  </sheets>
  <definedNames>
    <definedName name="_xlnm._FilterDatabase" localSheetId="0" hidden="1">'1. Izmjena'!$A$2:$C$150</definedName>
    <definedName name="_xlnm.Print_Area" localSheetId="0">'1. Izmjena'!$A$1:$F$190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F162" i="3"/>
  <c r="F166" i="3"/>
  <c r="F168" i="3"/>
  <c r="F119" i="3" l="1"/>
  <c r="F114" i="3"/>
  <c r="F164" i="3"/>
  <c r="F51" i="3"/>
  <c r="F57" i="3"/>
  <c r="F52" i="3"/>
  <c r="F78" i="3"/>
  <c r="F26" i="3"/>
  <c r="F25" i="3"/>
  <c r="F123" i="3"/>
  <c r="F120" i="3"/>
  <c r="F107" i="3"/>
  <c r="F110" i="3"/>
  <c r="D9" i="3"/>
  <c r="F9" i="3" s="1"/>
  <c r="F89" i="3"/>
  <c r="F91" i="3"/>
  <c r="F34" i="3"/>
  <c r="F33" i="3"/>
  <c r="F115" i="3"/>
  <c r="F113" i="3"/>
  <c r="F104" i="3"/>
  <c r="F117" i="3"/>
  <c r="F163" i="3"/>
  <c r="E180" i="3"/>
  <c r="F180" i="3" s="1"/>
  <c r="F173" i="3"/>
  <c r="F183" i="3"/>
  <c r="F178" i="3"/>
  <c r="F179" i="3"/>
  <c r="F167" i="3"/>
  <c r="F99" i="3"/>
  <c r="F98" i="3"/>
  <c r="F60" i="3"/>
  <c r="F55" i="3"/>
  <c r="F41" i="3"/>
  <c r="F138" i="3"/>
  <c r="F126" i="3"/>
  <c r="F106" i="3"/>
  <c r="F80" i="3"/>
  <c r="F83" i="3"/>
  <c r="D82" i="3"/>
  <c r="F82" i="3" s="1"/>
  <c r="F71" i="3"/>
  <c r="F79" i="3"/>
  <c r="F19" i="3"/>
  <c r="F17" i="3"/>
  <c r="F186" i="3"/>
  <c r="D186" i="3"/>
  <c r="F184" i="3"/>
  <c r="F181" i="3"/>
  <c r="F177" i="3"/>
  <c r="D174" i="3"/>
  <c r="D172" i="3"/>
  <c r="F170" i="3"/>
  <c r="D170" i="3"/>
  <c r="D168" i="3"/>
  <c r="D166" i="3"/>
  <c r="F165" i="3"/>
  <c r="D165" i="3"/>
  <c r="D162" i="3"/>
  <c r="F157" i="3"/>
  <c r="F156" i="3"/>
  <c r="F148" i="3"/>
  <c r="D148" i="3"/>
  <c r="F144" i="3"/>
  <c r="D144" i="3"/>
  <c r="D143" i="3"/>
  <c r="F143" i="3" s="1"/>
  <c r="F136" i="3"/>
  <c r="D135" i="3"/>
  <c r="F125" i="3"/>
  <c r="D125" i="3"/>
  <c r="F102" i="3"/>
  <c r="D101" i="3"/>
  <c r="F101" i="3" s="1"/>
  <c r="F97" i="3"/>
  <c r="D96" i="3"/>
  <c r="F94" i="3"/>
  <c r="F93" i="3" s="1"/>
  <c r="D94" i="3"/>
  <c r="D93" i="3" s="1"/>
  <c r="F92" i="3"/>
  <c r="F88" i="3"/>
  <c r="D85" i="3"/>
  <c r="F85" i="3" s="1"/>
  <c r="D84" i="3"/>
  <c r="D77" i="3"/>
  <c r="F77" i="3" s="1"/>
  <c r="D75" i="3"/>
  <c r="F75" i="3" s="1"/>
  <c r="D74" i="3"/>
  <c r="F74" i="3" s="1"/>
  <c r="F70" i="3"/>
  <c r="F69" i="3"/>
  <c r="F68" i="3"/>
  <c r="F67" i="3"/>
  <c r="F66" i="3"/>
  <c r="D65" i="3"/>
  <c r="F65" i="3" s="1"/>
  <c r="F63" i="3"/>
  <c r="F56" i="3"/>
  <c r="D56" i="3"/>
  <c r="F54" i="3"/>
  <c r="D54" i="3"/>
  <c r="F50" i="3"/>
  <c r="D50" i="3"/>
  <c r="F49" i="3"/>
  <c r="F48" i="3"/>
  <c r="D44" i="3"/>
  <c r="F44" i="3" s="1"/>
  <c r="F43" i="3"/>
  <c r="D42" i="3"/>
  <c r="F42" i="3" s="1"/>
  <c r="D40" i="3"/>
  <c r="F40" i="3" s="1"/>
  <c r="F39" i="3"/>
  <c r="F37" i="3"/>
  <c r="F36" i="3"/>
  <c r="F31" i="3"/>
  <c r="D30" i="3"/>
  <c r="F30" i="3" s="1"/>
  <c r="F28" i="3"/>
  <c r="D27" i="3"/>
  <c r="F23" i="3"/>
  <c r="F22" i="3"/>
  <c r="F18" i="3"/>
  <c r="F16" i="3"/>
  <c r="F12" i="3"/>
  <c r="D7" i="3"/>
  <c r="F7" i="3" s="1"/>
  <c r="F4" i="3"/>
  <c r="D4" i="3"/>
  <c r="F172" i="3" l="1"/>
  <c r="F96" i="3"/>
  <c r="D155" i="3"/>
  <c r="D154" i="3" s="1"/>
  <c r="D153" i="3" s="1"/>
  <c r="F174" i="3"/>
  <c r="D21" i="3"/>
  <c r="F155" i="3"/>
  <c r="D100" i="3"/>
  <c r="D3" i="3"/>
  <c r="F3" i="3"/>
  <c r="F84" i="3"/>
  <c r="F27" i="3"/>
  <c r="F135" i="3"/>
  <c r="F154" i="3" l="1"/>
  <c r="D2" i="3"/>
  <c r="D190" i="3" s="1"/>
  <c r="F100" i="3"/>
  <c r="F21" i="3"/>
  <c r="F153" i="3" l="1"/>
  <c r="F2" i="3"/>
  <c r="F190" i="3" l="1"/>
</calcChain>
</file>

<file path=xl/sharedStrings.xml><?xml version="1.0" encoding="utf-8"?>
<sst xmlns="http://schemas.openxmlformats.org/spreadsheetml/2006/main" count="384" uniqueCount="216">
  <si>
    <t>Konto</t>
  </si>
  <si>
    <t>Izvor financiranja</t>
  </si>
  <si>
    <t>TROŠKOVI</t>
  </si>
  <si>
    <t>40</t>
  </si>
  <si>
    <t>MATERIJALNI TROŠKOVI</t>
  </si>
  <si>
    <t>4004</t>
  </si>
  <si>
    <t>Vlastiti prihod/tržište</t>
  </si>
  <si>
    <t>4010</t>
  </si>
  <si>
    <t xml:space="preserve">Uredski materijal </t>
  </si>
  <si>
    <t>SAVEZ ALPE JADRAN</t>
  </si>
  <si>
    <t>4014</t>
  </si>
  <si>
    <t>Voda (izvorska) za piće</t>
  </si>
  <si>
    <t>Troškovi ukrasnog bilja</t>
  </si>
  <si>
    <t>4040</t>
  </si>
  <si>
    <t>Toškovi autoguma</t>
  </si>
  <si>
    <t>4060</t>
  </si>
  <si>
    <t>Električna energija</t>
  </si>
  <si>
    <t>KZŽ-upravljanje</t>
  </si>
  <si>
    <t>4061</t>
  </si>
  <si>
    <t>Plin, para, briketi i drva</t>
  </si>
  <si>
    <t>4075/4076</t>
  </si>
  <si>
    <t>Troškovi goriva službenog automobila</t>
  </si>
  <si>
    <t>41</t>
  </si>
  <si>
    <t>4100</t>
  </si>
  <si>
    <t>4101</t>
  </si>
  <si>
    <t>Poštanski troškovi</t>
  </si>
  <si>
    <t>4114</t>
  </si>
  <si>
    <t>HEALTH IT (HZZ)</t>
  </si>
  <si>
    <t>Usluge tekućeg održavanja-oprema*</t>
  </si>
  <si>
    <t>4125/4126</t>
  </si>
  <si>
    <t>Usluge održavanja službenog automobila</t>
  </si>
  <si>
    <t>4127</t>
  </si>
  <si>
    <t>4130/4131</t>
  </si>
  <si>
    <t>Registracija službenog automobila</t>
  </si>
  <si>
    <t>4140</t>
  </si>
  <si>
    <t>Zakupnine - najamnine nekretnina (najam poslovnog prostora Krapinsko-zagorske županije)</t>
  </si>
  <si>
    <t>4143/4144</t>
  </si>
  <si>
    <t>41492</t>
  </si>
  <si>
    <t>Usluge web sjedišta (hosting e-pisarnice, Internet stranica inkubatora i PCKZŽ)</t>
  </si>
  <si>
    <t>4150</t>
  </si>
  <si>
    <t>4164</t>
  </si>
  <si>
    <t>Knjigovodstvene usluge</t>
  </si>
  <si>
    <t>Odvjetničke usluge</t>
  </si>
  <si>
    <t>Bilježničke usluge</t>
  </si>
  <si>
    <t>4170</t>
  </si>
  <si>
    <t>Komunalna naknada</t>
  </si>
  <si>
    <t>4171</t>
  </si>
  <si>
    <t xml:space="preserve">Odvoz smeća </t>
  </si>
  <si>
    <t>4172</t>
  </si>
  <si>
    <t>Voda i odvodnja</t>
  </si>
  <si>
    <t>4173</t>
  </si>
  <si>
    <t>4177</t>
  </si>
  <si>
    <t>Dimnjačarske i ekološke usluge</t>
  </si>
  <si>
    <t>4178</t>
  </si>
  <si>
    <t>Usluge zbrinjavanja otpada, deratizacija</t>
  </si>
  <si>
    <t>4180/4181</t>
  </si>
  <si>
    <t>Usluge reprezentacije - osvježenja za edukacije, konferencije, poslovni sastanci</t>
  </si>
  <si>
    <t>4197</t>
  </si>
  <si>
    <t>Trošak autoputa, tunela i mostarina</t>
  </si>
  <si>
    <t>TROŠKOVI OSOBLJA - PLAĆE</t>
  </si>
  <si>
    <t>43</t>
  </si>
  <si>
    <t>AMORTIZACIJA</t>
  </si>
  <si>
    <t>44</t>
  </si>
  <si>
    <t>VRIJEDNOSNO USKLAĐENJE DUGOTRAJNE I KRATKOTRAJNE IMOVINE</t>
  </si>
  <si>
    <t>46</t>
  </si>
  <si>
    <t>OSTALI TROŠKOVI POSLOVANJA</t>
  </si>
  <si>
    <t>4600, 4602, 4605, 4606</t>
  </si>
  <si>
    <t>Troškovi službenih putovanja (dnevice, uporaba vl.automobila, troškovi noćenja, ostali troškovi)</t>
  </si>
  <si>
    <t>4610</t>
  </si>
  <si>
    <t>Troškovi prijevoza na posao i s posla</t>
  </si>
  <si>
    <t>4615</t>
  </si>
  <si>
    <t>4616</t>
  </si>
  <si>
    <t>Popotre u slučaju bolesti, smrti…</t>
  </si>
  <si>
    <t>Trošak prehrane</t>
  </si>
  <si>
    <t>Nagrade za radne rezultate</t>
  </si>
  <si>
    <t>4642</t>
  </si>
  <si>
    <t>Premije osiguranja prometnih sredstava (uključivo i kasko)</t>
  </si>
  <si>
    <t>4644</t>
  </si>
  <si>
    <t>Premije dopunskog i dodatnog zdravstvenog osiguranja</t>
  </si>
  <si>
    <t>Premije osiguranja rizik posla</t>
  </si>
  <si>
    <t>4650</t>
  </si>
  <si>
    <t>Troškovi platnog prometa</t>
  </si>
  <si>
    <t>4660</t>
  </si>
  <si>
    <t>Članarine komori (HGK ili HOK) i dopr. za javne ovlasti</t>
  </si>
  <si>
    <t>4684</t>
  </si>
  <si>
    <t>Trošak HRT pretplate</t>
  </si>
  <si>
    <t>4685</t>
  </si>
  <si>
    <t>Troškovi licenciranih prava (aplikacije za uredsko poslovanje, servisi za virtualne sastanke i komunikacijske platforme, aplikacija za pripremu i slanje newslettera)</t>
  </si>
  <si>
    <t>Opće obrazovanje-edukacije djelatnika</t>
  </si>
  <si>
    <t>4691</t>
  </si>
  <si>
    <t>Troškovi za priručnike, časopise i stručnu literaturu</t>
  </si>
  <si>
    <t>4693</t>
  </si>
  <si>
    <t>Sudski troškovi i pristojbe</t>
  </si>
  <si>
    <t>Troškovi obveznih liječničkih pregleda radnika</t>
  </si>
  <si>
    <t>47</t>
  </si>
  <si>
    <t>FINANCIJSKI TROŠKOVI</t>
  </si>
  <si>
    <t>4741</t>
  </si>
  <si>
    <t>Zatezne kamate na poreze, doprinose i dr. davanja</t>
  </si>
  <si>
    <t>4750</t>
  </si>
  <si>
    <t>Negativne tečajne razlike iz obveza za nabave u inozemstvu</t>
  </si>
  <si>
    <t>4752</t>
  </si>
  <si>
    <t>Negativne tečajne razlike iz potraživanja u inozemstvu</t>
  </si>
  <si>
    <t>48</t>
  </si>
  <si>
    <t>OSTALI POSLOVNI RASHODI</t>
  </si>
  <si>
    <t>4899</t>
  </si>
  <si>
    <t>Ostali nespomenuti poslovni troškovi</t>
  </si>
  <si>
    <t>PRIHODI</t>
  </si>
  <si>
    <t>75</t>
  </si>
  <si>
    <t xml:space="preserve">Prihodi od prodaje proizvoda i usluga   </t>
  </si>
  <si>
    <t>7510</t>
  </si>
  <si>
    <t>Prihodi od pružanja usluga-upravljanje PTI</t>
  </si>
  <si>
    <t>Prihodi od pružanja usluga- zakup centar za robotiku</t>
  </si>
  <si>
    <t>Prihodi od pružanja usluga- zakup inkubacijskih prostora</t>
  </si>
  <si>
    <t>Prihodi od pružanja usluga- zakup Hamag</t>
  </si>
  <si>
    <t>Prihodi od pružanja usluga-zakup dvorane</t>
  </si>
  <si>
    <t>Prihodi od pružanja usluga-zakup coworking prostora</t>
  </si>
  <si>
    <t>Prihodi od pružanja usluga-virtual office</t>
  </si>
  <si>
    <t>Prihodi od pružanja usluga-prefakturiranje režija</t>
  </si>
  <si>
    <t>Prihodi od pružanja usluga-poduzetništvo priprema projekata</t>
  </si>
  <si>
    <t>Prihodi od pružanja usluga-poslovni planovi/krediti/studije</t>
  </si>
  <si>
    <t>Prihodi od pružanja usluga-poduzetništvo provedba projekata</t>
  </si>
  <si>
    <t>Prihodi od pružanja usluga-ruralni razvoj provedba projekata</t>
  </si>
  <si>
    <t>Prihodi od prodaje usluga EU</t>
  </si>
  <si>
    <t>78</t>
  </si>
  <si>
    <t>77</t>
  </si>
  <si>
    <t>FINANCIJSKI PRIHODI</t>
  </si>
  <si>
    <t>7710</t>
  </si>
  <si>
    <t>Prihodi od redovnih kamata</t>
  </si>
  <si>
    <t>79</t>
  </si>
  <si>
    <t>RAZLIKA PRIHODA I RASHODA FINANCIJSKE GODINE</t>
  </si>
  <si>
    <t>Garažiranje i parkiranje vozila</t>
  </si>
  <si>
    <t>4180/4182</t>
  </si>
  <si>
    <t>Usluge reprezentacije - Invest in Zagorje</t>
  </si>
  <si>
    <t>Usluge reprezentacije - Hamag Bicro radionice</t>
  </si>
  <si>
    <t>Ostale vanjske usluge-Hamag Bicro radionice</t>
  </si>
  <si>
    <t>Prihodi od kamata, LGF</t>
  </si>
  <si>
    <t>Pozitivne tečajne razlike</t>
  </si>
  <si>
    <t>Ostale vanjske usluge-Invest in Zagorje (voditelj, snimanje, vizual)</t>
  </si>
  <si>
    <t>4120/41202</t>
  </si>
  <si>
    <t>Usluge web sjedišta hosting Invest in Zagorje</t>
  </si>
  <si>
    <t>Prihodi od pružanja usluga-aktivnosti rada PCKZŽ</t>
  </si>
  <si>
    <t xml:space="preserve">Troškovi licence portala Invest in Zagorje </t>
  </si>
  <si>
    <t>Ostali materijalni troškovi-natpisne ploče, stroj za termalni uvez</t>
  </si>
  <si>
    <t xml:space="preserve">Grafičke usluge </t>
  </si>
  <si>
    <t>Vanjski stručnjaci - Savez Alpe Adria projekti</t>
  </si>
  <si>
    <t>Troškovi sitnog inventara - stroj za uvezivanje, nosač za tv za dvoranu</t>
  </si>
  <si>
    <t>Usluge tekućeg održavanja-objekt (popravci razni, bojanje zidova, pod terasa)</t>
  </si>
  <si>
    <t>Usluge čišćenja snijega</t>
  </si>
  <si>
    <t xml:space="preserve">Operativni najam službenog vozila </t>
  </si>
  <si>
    <t>Autorski ugovori (Invest in Zagorje)</t>
  </si>
  <si>
    <t>Usluge reprezentacije- osvježenja za događanja u okviru projekta AAA</t>
  </si>
  <si>
    <t>Troškovi promidžbe  (stručnjak za komunikacije na društvenim mrežama i online promociju - projekti SWUP2, Girls Code Camp, Griz Biz, Kreiraj svoju budućnost)</t>
  </si>
  <si>
    <t xml:space="preserve">Darovi djeci, potpore za novorođenče i sl. potpore </t>
  </si>
  <si>
    <t>Prigodne nagrade (božićnice, uskrsnice, dar u naravi,  regres za god. odmor, jubilarne nagrade i sl.)</t>
  </si>
  <si>
    <t>Troškovi otpremnine</t>
  </si>
  <si>
    <t>Promotivni materijali</t>
  </si>
  <si>
    <t>Članarina HUP, Udruga HRIF, Eurada, CroAi, Ebn</t>
  </si>
  <si>
    <t>Prihodi od pružanja usluga-ruralni razvoj priprema projekata</t>
  </si>
  <si>
    <t>Prihodi od pružanja usluge -platforma e-učenje</t>
  </si>
  <si>
    <t>Prihodi od pružanja usluge - poslovne zone (nove funcionalnosti)</t>
  </si>
  <si>
    <t>Prihodi od državnih potpora - Alpe adria Aliance</t>
  </si>
  <si>
    <t>Prihodi od državnih potpora - refundacije Mreža Bond (sl.putovanja)</t>
  </si>
  <si>
    <t>Prihodi od državnih potpora - Hamag Bicro radionice</t>
  </si>
  <si>
    <t>Prihodi od državnih potpora - refundacije HZZO</t>
  </si>
  <si>
    <t xml:space="preserve">OSTALI POSLOVNI I IZVANREDNI PRIHODI </t>
  </si>
  <si>
    <t>PRIHODI OD PRODAJE PROIZVODA I USLUGA</t>
  </si>
  <si>
    <t>OSTALI VANJSKI TROŠKOVI (troškovi usluga)</t>
  </si>
  <si>
    <t>Troškovi telefona, interneta i sl. (fiksna i mobilna telefonija)</t>
  </si>
  <si>
    <t>Plan 2024.</t>
  </si>
  <si>
    <t>Amortizacija materijalne i namaterijalne imovine</t>
  </si>
  <si>
    <t>Usluge zaštite na radu ( godišnji poslovi zaštite na radu)</t>
  </si>
  <si>
    <t>Usluge zaštite na radu (ispitivanje objekta)</t>
  </si>
  <si>
    <t xml:space="preserve">Hamag Bicro </t>
  </si>
  <si>
    <t>Promotivni materijali Invest in Zagorje</t>
  </si>
  <si>
    <t>KZŽ - aktivnosti rada</t>
  </si>
  <si>
    <t>KZŽ - aktivnosti rada - projekti AAA</t>
  </si>
  <si>
    <t xml:space="preserve">Usluga održavanja web platforme Invest in zagorje i održavanje GIS </t>
  </si>
  <si>
    <t>Vrijednosna usklađivanja zastarjelih potraživanja</t>
  </si>
  <si>
    <t>Najam dvorane (provedba inkubacijskog programa - Ready4Investment)</t>
  </si>
  <si>
    <t>Prihodi od državnih potpora - LGF prenamjenjena sredstva za poduzetničku akademiju - Biznis BOOST</t>
  </si>
  <si>
    <t>Vanjski stručnjak-Poduzetnička akdemija - Biznis BOOST</t>
  </si>
  <si>
    <t>Vanjski stručnjaci- predavač Health IT edukacije-turnus 2024</t>
  </si>
  <si>
    <t>Vanjski stručnjaci- predavač Health IT edukacije-turnus 2023</t>
  </si>
  <si>
    <t>Vlastiti prihod/tržište-Health IT</t>
  </si>
  <si>
    <t xml:space="preserve">Ostali nematerijalni troškovi </t>
  </si>
  <si>
    <t>Vlastiti prihod/tržište- projekti AAA</t>
  </si>
  <si>
    <t xml:space="preserve">Prihodi od državnih potpora - konzorcij SPRINT </t>
  </si>
  <si>
    <t>Hamag EU</t>
  </si>
  <si>
    <t>Usluge reprezentacije - osvježenja za edukacije Biznis BOOST</t>
  </si>
  <si>
    <t>Ostale vanjske usluge</t>
  </si>
  <si>
    <t>Promotivni materijal - Inkubator</t>
  </si>
  <si>
    <t>Opis troškova</t>
  </si>
  <si>
    <t>Opis prihoda</t>
  </si>
  <si>
    <t>Prihod LGF</t>
  </si>
  <si>
    <t>Troškovi oglašavanja putem medija-Invest in Zagorje i dr.</t>
  </si>
  <si>
    <t>Prihod od refundacuije KZŽ - Kreiraj svoju budućnost</t>
  </si>
  <si>
    <t>Usluge održavanja okoliša (košnja trave, održavanje zelenih površina i biljaka)</t>
  </si>
  <si>
    <t>KZŽ - Kreiraj svoju budućnost</t>
  </si>
  <si>
    <t>Usluge reprezentacije - osvježenja za radionice Kreiraj svoju budućnost</t>
  </si>
  <si>
    <t xml:space="preserve">Potrošni materijal </t>
  </si>
  <si>
    <t>Amortizacija nematerijalne imovine _GIS</t>
  </si>
  <si>
    <t xml:space="preserve">Ostali vanjski troškovi - usluge psihološko testiranje prilikom postupka zapošljavanja, skladištenje arhive </t>
  </si>
  <si>
    <t>Usluge čišćenja (vanjski servis)</t>
  </si>
  <si>
    <t>Prihodi od naknadno naplaćenih potraživanja</t>
  </si>
  <si>
    <t>Promjena</t>
  </si>
  <si>
    <t>I. Izmjena</t>
  </si>
  <si>
    <t>Prihodi od državnih potpora - HZZZ Health IT Akademija- turnus 2024</t>
  </si>
  <si>
    <t>Prihodi od državnih potpora - HZZZ Health IT Akademija-odgođeni prihod iz turnusa 2023.</t>
  </si>
  <si>
    <t>Vrijednosna usklađivanja potraživanja</t>
  </si>
  <si>
    <t>Prihodi od pružanja usluga EU</t>
  </si>
  <si>
    <t>Prihod od refundacuije troškova službenih putovanja Weempover, Tranformator, Consolid, EBN</t>
  </si>
  <si>
    <t>Najam opreme - Invest in Zagorje</t>
  </si>
  <si>
    <t xml:space="preserve">Usluge održavanja softvera i web stranica (Internet stranica Poduzetničkog centra,  e - pisarnica, aplikacije narudžbenica) </t>
  </si>
  <si>
    <t xml:space="preserve">Usluge održavanja softvera i web stranica (Internet stranica inkubatora, BAIF platforma, održavanje aplikacije virtualnog inkubatora) </t>
  </si>
  <si>
    <t>Ostali vanjski troškovi - radionica "Javni nastup"</t>
  </si>
  <si>
    <t>Vrijednosna usklađivanja zastarjelih potraživanja-KZŽ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</si>
</sst>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4" fontId="0" fillId="0" borderId="7" xfId="0" applyNumberFormat="1" applyBorder="1"/>
    <xf numFmtId="4" fontId="1" fillId="2" borderId="7" xfId="0" applyNumberFormat="1" applyFont="1" applyFill="1" applyBorder="1" applyAlignment="1">
      <alignment horizontal="right"/>
    </xf>
    <xf numFmtId="4" fontId="0" fillId="0" borderId="7" xfId="0" applyNumberFormat="1" applyBorder="1" applyAlignment="1">
      <alignment vertical="center"/>
    </xf>
    <xf numFmtId="4" fontId="4" fillId="2" borderId="7" xfId="0" applyNumberFormat="1" applyFont="1" applyFill="1" applyBorder="1"/>
    <xf numFmtId="2" fontId="0" fillId="0" borderId="7" xfId="0" applyNumberFormat="1" applyBorder="1"/>
    <xf numFmtId="4" fontId="4" fillId="0" borderId="7" xfId="0" applyNumberFormat="1" applyFont="1" applyBorder="1"/>
    <xf numFmtId="4" fontId="0" fillId="2" borderId="7" xfId="0" applyNumberFormat="1" applyFill="1" applyBorder="1"/>
    <xf numFmtId="4" fontId="0" fillId="3" borderId="7" xfId="0" applyNumberFormat="1" applyFill="1" applyBorder="1"/>
    <xf numFmtId="2" fontId="0" fillId="0" borderId="1" xfId="0" applyNumberFormat="1" applyBorder="1"/>
    <xf numFmtId="4" fontId="0" fillId="0" borderId="7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/>
    <xf numFmtId="4" fontId="0" fillId="0" borderId="0" xfId="0" applyNumberForma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6658-E044-46FB-B65E-9C7B4F605C07}">
  <sheetPr>
    <pageSetUpPr fitToPage="1"/>
  </sheetPr>
  <dimension ref="A1:F190"/>
  <sheetViews>
    <sheetView tabSelected="1" view="pageBreakPreview" zoomScaleNormal="100" zoomScaleSheetLayoutView="100" workbookViewId="0">
      <selection activeCell="G20" sqref="G20"/>
    </sheetView>
  </sheetViews>
  <sheetFormatPr defaultRowHeight="15" x14ac:dyDescent="0.25"/>
  <cols>
    <col min="1" max="1" width="10.140625" customWidth="1"/>
    <col min="2" max="2" width="87.85546875" customWidth="1"/>
    <col min="3" max="3" width="21.140625" customWidth="1"/>
    <col min="4" max="4" width="17" customWidth="1"/>
    <col min="5" max="5" width="14.140625" customWidth="1"/>
    <col min="6" max="6" width="17" customWidth="1"/>
  </cols>
  <sheetData>
    <row r="1" spans="1:6" x14ac:dyDescent="0.25">
      <c r="A1" s="1" t="s">
        <v>0</v>
      </c>
      <c r="B1" s="1" t="s">
        <v>191</v>
      </c>
      <c r="C1" s="1" t="s">
        <v>1</v>
      </c>
      <c r="D1" s="36" t="s">
        <v>168</v>
      </c>
      <c r="E1" s="36" t="s">
        <v>204</v>
      </c>
      <c r="F1" s="36" t="s">
        <v>205</v>
      </c>
    </row>
    <row r="2" spans="1:6" x14ac:dyDescent="0.25">
      <c r="A2" s="2">
        <v>4</v>
      </c>
      <c r="B2" s="1" t="s">
        <v>2</v>
      </c>
      <c r="C2" s="1"/>
      <c r="D2" s="42">
        <f>D3+D21+D84+D93+D96+D100+D144+D148</f>
        <v>666346.98999999987</v>
      </c>
      <c r="E2" s="42"/>
      <c r="F2" s="42">
        <f>F3+F21+F84+F93+F96+F100+F144+F148</f>
        <v>667891.84</v>
      </c>
    </row>
    <row r="3" spans="1:6" x14ac:dyDescent="0.25">
      <c r="A3" s="3" t="s">
        <v>3</v>
      </c>
      <c r="B3" s="3" t="s">
        <v>4</v>
      </c>
      <c r="C3" s="3"/>
      <c r="D3" s="38">
        <f>SUM(D4:D20)</f>
        <v>59330</v>
      </c>
      <c r="E3" s="38"/>
      <c r="F3" s="38">
        <f>SUM(F4:F20)</f>
        <v>33900</v>
      </c>
    </row>
    <row r="4" spans="1:6" x14ac:dyDescent="0.25">
      <c r="A4" s="52" t="s">
        <v>5</v>
      </c>
      <c r="B4" s="52" t="s">
        <v>199</v>
      </c>
      <c r="C4" s="10" t="s">
        <v>17</v>
      </c>
      <c r="D4" s="37">
        <f>3000-500</f>
        <v>2500</v>
      </c>
      <c r="E4" s="37"/>
      <c r="F4" s="37">
        <f>3000-500</f>
        <v>2500</v>
      </c>
    </row>
    <row r="5" spans="1:6" x14ac:dyDescent="0.25">
      <c r="A5" s="53"/>
      <c r="B5" s="53"/>
      <c r="C5" s="5" t="s">
        <v>6</v>
      </c>
      <c r="D5" s="37">
        <v>1000</v>
      </c>
      <c r="E5" s="37"/>
      <c r="F5" s="37">
        <v>1000</v>
      </c>
    </row>
    <row r="6" spans="1:6" x14ac:dyDescent="0.25">
      <c r="A6" s="52" t="s">
        <v>7</v>
      </c>
      <c r="B6" s="52" t="s">
        <v>8</v>
      </c>
      <c r="C6" s="5" t="s">
        <v>9</v>
      </c>
      <c r="D6" s="37">
        <v>100</v>
      </c>
      <c r="E6" s="37"/>
      <c r="F6" s="37">
        <v>100</v>
      </c>
    </row>
    <row r="7" spans="1:6" x14ac:dyDescent="0.25">
      <c r="A7" s="56"/>
      <c r="B7" s="56"/>
      <c r="C7" s="5" t="s">
        <v>6</v>
      </c>
      <c r="D7" s="37">
        <f>2500-1594.46+180.96-640</f>
        <v>446.5</v>
      </c>
      <c r="E7" s="37">
        <v>1413.5</v>
      </c>
      <c r="F7" s="37">
        <f>D7+E7</f>
        <v>1860</v>
      </c>
    </row>
    <row r="8" spans="1:6" x14ac:dyDescent="0.25">
      <c r="A8" s="56"/>
      <c r="B8" s="56"/>
      <c r="C8" s="5" t="s">
        <v>193</v>
      </c>
      <c r="D8" s="37">
        <v>640</v>
      </c>
      <c r="E8" s="37"/>
      <c r="F8" s="37">
        <v>640</v>
      </c>
    </row>
    <row r="9" spans="1:6" x14ac:dyDescent="0.25">
      <c r="A9" s="56"/>
      <c r="B9" s="56"/>
      <c r="C9" s="5" t="s">
        <v>187</v>
      </c>
      <c r="D9" s="37">
        <f>1594.46-180.96</f>
        <v>1413.5</v>
      </c>
      <c r="E9" s="37">
        <v>-1413.5</v>
      </c>
      <c r="F9" s="37">
        <f>D9+E9</f>
        <v>0</v>
      </c>
    </row>
    <row r="10" spans="1:6" x14ac:dyDescent="0.25">
      <c r="A10" s="52" t="s">
        <v>10</v>
      </c>
      <c r="B10" s="52" t="s">
        <v>11</v>
      </c>
      <c r="C10" s="5" t="s">
        <v>6</v>
      </c>
      <c r="D10" s="37">
        <v>331</v>
      </c>
      <c r="E10" s="37"/>
      <c r="F10" s="37">
        <v>331</v>
      </c>
    </row>
    <row r="11" spans="1:6" x14ac:dyDescent="0.25">
      <c r="A11" s="53"/>
      <c r="B11" s="53"/>
      <c r="C11" s="5" t="s">
        <v>17</v>
      </c>
      <c r="D11" s="37">
        <v>19</v>
      </c>
      <c r="E11" s="37"/>
      <c r="F11" s="37">
        <v>19</v>
      </c>
    </row>
    <row r="12" spans="1:6" x14ac:dyDescent="0.25">
      <c r="A12" s="7">
        <v>4017</v>
      </c>
      <c r="B12" s="4" t="s">
        <v>12</v>
      </c>
      <c r="C12" s="5" t="s">
        <v>6</v>
      </c>
      <c r="D12" s="37">
        <v>180</v>
      </c>
      <c r="E12" s="37">
        <v>70</v>
      </c>
      <c r="F12" s="37">
        <f>D12+E12</f>
        <v>250</v>
      </c>
    </row>
    <row r="13" spans="1:6" x14ac:dyDescent="0.25">
      <c r="A13" s="7">
        <v>4019</v>
      </c>
      <c r="B13" s="5" t="s">
        <v>142</v>
      </c>
      <c r="C13" s="5" t="s">
        <v>6</v>
      </c>
      <c r="D13" s="37">
        <v>400</v>
      </c>
      <c r="E13" s="37"/>
      <c r="F13" s="37">
        <v>400</v>
      </c>
    </row>
    <row r="14" spans="1:6" x14ac:dyDescent="0.25">
      <c r="A14" s="4" t="s">
        <v>13</v>
      </c>
      <c r="B14" s="5" t="s">
        <v>145</v>
      </c>
      <c r="C14" s="5" t="s">
        <v>6</v>
      </c>
      <c r="D14" s="37">
        <v>400</v>
      </c>
      <c r="E14" s="37"/>
      <c r="F14" s="37">
        <v>400</v>
      </c>
    </row>
    <row r="15" spans="1:6" x14ac:dyDescent="0.25">
      <c r="A15" s="7">
        <v>4042</v>
      </c>
      <c r="B15" s="4" t="s">
        <v>14</v>
      </c>
      <c r="C15" s="5" t="s">
        <v>6</v>
      </c>
      <c r="D15" s="37">
        <v>600</v>
      </c>
      <c r="E15" s="37"/>
      <c r="F15" s="37">
        <v>600</v>
      </c>
    </row>
    <row r="16" spans="1:6" x14ac:dyDescent="0.25">
      <c r="A16" s="58" t="s">
        <v>15</v>
      </c>
      <c r="B16" s="58" t="s">
        <v>16</v>
      </c>
      <c r="C16" s="5" t="s">
        <v>17</v>
      </c>
      <c r="D16" s="37">
        <v>17700</v>
      </c>
      <c r="E16" s="37">
        <v>-4000</v>
      </c>
      <c r="F16" s="37">
        <f>D16+E16</f>
        <v>13700</v>
      </c>
    </row>
    <row r="17" spans="1:6" x14ac:dyDescent="0.25">
      <c r="A17" s="58"/>
      <c r="B17" s="58"/>
      <c r="C17" s="5" t="s">
        <v>6</v>
      </c>
      <c r="D17" s="37">
        <v>14300</v>
      </c>
      <c r="E17" s="37">
        <v>-10000</v>
      </c>
      <c r="F17" s="37">
        <f>D17+E17</f>
        <v>4300</v>
      </c>
    </row>
    <row r="18" spans="1:6" x14ac:dyDescent="0.25">
      <c r="A18" s="52" t="s">
        <v>18</v>
      </c>
      <c r="B18" s="52" t="s">
        <v>19</v>
      </c>
      <c r="C18" s="5" t="s">
        <v>17</v>
      </c>
      <c r="D18" s="37">
        <v>10200</v>
      </c>
      <c r="E18" s="37">
        <v>-7500</v>
      </c>
      <c r="F18" s="37">
        <f>D18+E18</f>
        <v>2700</v>
      </c>
    </row>
    <row r="19" spans="1:6" x14ac:dyDescent="0.25">
      <c r="A19" s="53"/>
      <c r="B19" s="53"/>
      <c r="C19" s="5" t="s">
        <v>6</v>
      </c>
      <c r="D19" s="37">
        <v>6600</v>
      </c>
      <c r="E19" s="37">
        <v>-4000</v>
      </c>
      <c r="F19" s="37">
        <f>D19+E19</f>
        <v>2600</v>
      </c>
    </row>
    <row r="20" spans="1:6" x14ac:dyDescent="0.25">
      <c r="A20" s="9" t="s">
        <v>20</v>
      </c>
      <c r="B20" s="5" t="s">
        <v>21</v>
      </c>
      <c r="C20" s="5" t="s">
        <v>6</v>
      </c>
      <c r="D20" s="37">
        <v>2500</v>
      </c>
      <c r="E20" s="37"/>
      <c r="F20" s="37">
        <v>2500</v>
      </c>
    </row>
    <row r="21" spans="1:6" x14ac:dyDescent="0.25">
      <c r="A21" s="3" t="s">
        <v>22</v>
      </c>
      <c r="B21" s="3" t="s">
        <v>166</v>
      </c>
      <c r="C21" s="3"/>
      <c r="D21" s="38">
        <f>SUM(D22:D83)</f>
        <v>237509.09</v>
      </c>
      <c r="E21" s="38"/>
      <c r="F21" s="38">
        <f>SUM(F22:F83)</f>
        <v>213726.03</v>
      </c>
    </row>
    <row r="22" spans="1:6" x14ac:dyDescent="0.25">
      <c r="A22" s="52" t="s">
        <v>23</v>
      </c>
      <c r="B22" s="59" t="s">
        <v>167</v>
      </c>
      <c r="C22" s="5" t="s">
        <v>6</v>
      </c>
      <c r="D22" s="37">
        <v>9000</v>
      </c>
      <c r="E22" s="37">
        <v>-5310</v>
      </c>
      <c r="F22" s="37">
        <f t="shared" ref="F22:F28" si="0">D22+E22</f>
        <v>3690</v>
      </c>
    </row>
    <row r="23" spans="1:6" x14ac:dyDescent="0.25">
      <c r="A23" s="53"/>
      <c r="B23" s="60"/>
      <c r="C23" s="5" t="s">
        <v>17</v>
      </c>
      <c r="D23" s="37">
        <v>0</v>
      </c>
      <c r="E23" s="37">
        <v>5310</v>
      </c>
      <c r="F23" s="37">
        <f t="shared" si="0"/>
        <v>5310</v>
      </c>
    </row>
    <row r="24" spans="1:6" x14ac:dyDescent="0.25">
      <c r="A24" s="4" t="s">
        <v>24</v>
      </c>
      <c r="B24" s="4" t="s">
        <v>25</v>
      </c>
      <c r="C24" s="5" t="s">
        <v>6</v>
      </c>
      <c r="D24" s="37">
        <v>150</v>
      </c>
      <c r="E24" s="37">
        <v>50</v>
      </c>
      <c r="F24" s="37">
        <f t="shared" si="0"/>
        <v>200</v>
      </c>
    </row>
    <row r="25" spans="1:6" x14ac:dyDescent="0.25">
      <c r="A25" s="52" t="s">
        <v>26</v>
      </c>
      <c r="B25" s="59" t="s">
        <v>143</v>
      </c>
      <c r="C25" s="5" t="s">
        <v>6</v>
      </c>
      <c r="D25" s="37">
        <v>2000</v>
      </c>
      <c r="E25" s="37">
        <v>-992</v>
      </c>
      <c r="F25" s="37">
        <f t="shared" si="0"/>
        <v>1008</v>
      </c>
    </row>
    <row r="26" spans="1:6" x14ac:dyDescent="0.25">
      <c r="A26" s="53"/>
      <c r="B26" s="60"/>
      <c r="C26" s="5" t="s">
        <v>9</v>
      </c>
      <c r="D26" s="37">
        <v>0</v>
      </c>
      <c r="E26" s="37">
        <v>992</v>
      </c>
      <c r="F26" s="37">
        <f t="shared" si="0"/>
        <v>992</v>
      </c>
    </row>
    <row r="27" spans="1:6" x14ac:dyDescent="0.25">
      <c r="A27" s="33">
        <v>4119</v>
      </c>
      <c r="B27" s="35" t="s">
        <v>181</v>
      </c>
      <c r="C27" s="5" t="s">
        <v>27</v>
      </c>
      <c r="D27" s="37">
        <f>26000-452</f>
        <v>25548</v>
      </c>
      <c r="E27" s="39">
        <v>-11867.4</v>
      </c>
      <c r="F27" s="37">
        <f t="shared" si="0"/>
        <v>13680.6</v>
      </c>
    </row>
    <row r="28" spans="1:6" ht="30" x14ac:dyDescent="0.25">
      <c r="A28" s="34">
        <v>4119</v>
      </c>
      <c r="B28" s="35" t="s">
        <v>181</v>
      </c>
      <c r="C28" s="11" t="s">
        <v>183</v>
      </c>
      <c r="D28" s="39">
        <v>452</v>
      </c>
      <c r="E28" s="39">
        <v>1446.34</v>
      </c>
      <c r="F28" s="39">
        <f t="shared" si="0"/>
        <v>1898.34</v>
      </c>
    </row>
    <row r="29" spans="1:6" x14ac:dyDescent="0.25">
      <c r="A29" s="7">
        <v>4119</v>
      </c>
      <c r="B29" s="26" t="s">
        <v>182</v>
      </c>
      <c r="C29" s="5" t="s">
        <v>27</v>
      </c>
      <c r="D29" s="37">
        <v>5109.32</v>
      </c>
      <c r="E29" s="37"/>
      <c r="F29" s="37">
        <v>5109.32</v>
      </c>
    </row>
    <row r="30" spans="1:6" x14ac:dyDescent="0.25">
      <c r="A30" s="20">
        <v>4119</v>
      </c>
      <c r="B30" s="21" t="s">
        <v>144</v>
      </c>
      <c r="C30" s="5" t="s">
        <v>9</v>
      </c>
      <c r="D30" s="37">
        <f>11260-3000</f>
        <v>8260</v>
      </c>
      <c r="E30" s="37">
        <v>-305</v>
      </c>
      <c r="F30" s="37">
        <f>D30+E30</f>
        <v>7955</v>
      </c>
    </row>
    <row r="31" spans="1:6" x14ac:dyDescent="0.25">
      <c r="A31" s="20">
        <v>4119</v>
      </c>
      <c r="B31" s="21" t="s">
        <v>137</v>
      </c>
      <c r="C31" s="5" t="s">
        <v>174</v>
      </c>
      <c r="D31" s="37">
        <v>3300</v>
      </c>
      <c r="E31" s="37">
        <v>-1398.25</v>
      </c>
      <c r="F31" s="37">
        <f>D31+E31</f>
        <v>1901.75</v>
      </c>
    </row>
    <row r="32" spans="1:6" x14ac:dyDescent="0.25">
      <c r="A32" s="20">
        <v>4119</v>
      </c>
      <c r="B32" s="10" t="s">
        <v>180</v>
      </c>
      <c r="C32" s="5" t="s">
        <v>193</v>
      </c>
      <c r="D32" s="37">
        <v>17500</v>
      </c>
      <c r="E32" s="37"/>
      <c r="F32" s="37">
        <v>17500</v>
      </c>
    </row>
    <row r="33" spans="1:6" x14ac:dyDescent="0.25">
      <c r="A33" s="8">
        <v>4119</v>
      </c>
      <c r="B33" s="10" t="s">
        <v>134</v>
      </c>
      <c r="C33" s="5" t="s">
        <v>172</v>
      </c>
      <c r="D33" s="37">
        <v>6000</v>
      </c>
      <c r="E33" s="37">
        <v>-6000</v>
      </c>
      <c r="F33" s="37">
        <f>D33+E33</f>
        <v>0</v>
      </c>
    </row>
    <row r="34" spans="1:6" x14ac:dyDescent="0.25">
      <c r="A34" s="8"/>
      <c r="B34" s="10" t="s">
        <v>134</v>
      </c>
      <c r="C34" s="5" t="s">
        <v>6</v>
      </c>
      <c r="D34" s="37">
        <v>0</v>
      </c>
      <c r="E34" s="37">
        <v>6000</v>
      </c>
      <c r="F34" s="37">
        <f>D34+E34</f>
        <v>6000</v>
      </c>
    </row>
    <row r="35" spans="1:6" x14ac:dyDescent="0.25">
      <c r="A35" s="8">
        <v>4119</v>
      </c>
      <c r="B35" s="10" t="s">
        <v>189</v>
      </c>
      <c r="C35" s="5" t="s">
        <v>6</v>
      </c>
      <c r="D35" s="37">
        <v>2000</v>
      </c>
      <c r="E35" s="37"/>
      <c r="F35" s="37">
        <v>2000</v>
      </c>
    </row>
    <row r="36" spans="1:6" x14ac:dyDescent="0.25">
      <c r="A36" s="25">
        <v>41201</v>
      </c>
      <c r="B36" s="10" t="s">
        <v>146</v>
      </c>
      <c r="C36" s="5" t="s">
        <v>17</v>
      </c>
      <c r="D36" s="37">
        <v>9600</v>
      </c>
      <c r="E36" s="37">
        <v>-3000</v>
      </c>
      <c r="F36" s="37">
        <f>D36+E36</f>
        <v>6600</v>
      </c>
    </row>
    <row r="37" spans="1:6" ht="30" x14ac:dyDescent="0.25">
      <c r="A37" s="32" t="s">
        <v>138</v>
      </c>
      <c r="B37" s="31" t="s">
        <v>28</v>
      </c>
      <c r="C37" s="10" t="s">
        <v>17</v>
      </c>
      <c r="D37" s="39">
        <v>22620</v>
      </c>
      <c r="E37" s="39">
        <v>-7420</v>
      </c>
      <c r="F37" s="39">
        <f>D37+E37</f>
        <v>15200</v>
      </c>
    </row>
    <row r="38" spans="1:6" x14ac:dyDescent="0.25">
      <c r="A38" s="8">
        <v>4122</v>
      </c>
      <c r="B38" s="10" t="s">
        <v>202</v>
      </c>
      <c r="C38" s="10" t="s">
        <v>17</v>
      </c>
      <c r="D38" s="37">
        <v>15600</v>
      </c>
      <c r="E38" s="37"/>
      <c r="F38" s="37">
        <v>15600</v>
      </c>
    </row>
    <row r="39" spans="1:6" x14ac:dyDescent="0.25">
      <c r="A39" s="8">
        <v>4122</v>
      </c>
      <c r="B39" s="10" t="s">
        <v>147</v>
      </c>
      <c r="C39" s="10" t="s">
        <v>17</v>
      </c>
      <c r="D39" s="37">
        <v>3500</v>
      </c>
      <c r="E39" s="37">
        <v>-2000</v>
      </c>
      <c r="F39" s="37">
        <f t="shared" ref="F39:F44" si="1">D39+E39</f>
        <v>1500</v>
      </c>
    </row>
    <row r="40" spans="1:6" ht="43.5" customHeight="1" x14ac:dyDescent="0.25">
      <c r="A40" s="8">
        <v>4123</v>
      </c>
      <c r="B40" s="26" t="s">
        <v>212</v>
      </c>
      <c r="C40" s="10" t="s">
        <v>6</v>
      </c>
      <c r="D40" s="39">
        <f>8510-600-2900</f>
        <v>5010</v>
      </c>
      <c r="E40" s="39">
        <v>-2660</v>
      </c>
      <c r="F40" s="39">
        <f t="shared" si="1"/>
        <v>2350</v>
      </c>
    </row>
    <row r="41" spans="1:6" ht="43.5" customHeight="1" x14ac:dyDescent="0.25">
      <c r="A41" s="8"/>
      <c r="B41" s="26" t="s">
        <v>213</v>
      </c>
      <c r="C41" s="10" t="s">
        <v>17</v>
      </c>
      <c r="D41" s="39">
        <v>0</v>
      </c>
      <c r="E41" s="39">
        <v>3550</v>
      </c>
      <c r="F41" s="39">
        <f t="shared" si="1"/>
        <v>3550</v>
      </c>
    </row>
    <row r="42" spans="1:6" x14ac:dyDescent="0.25">
      <c r="A42" s="8">
        <v>4123</v>
      </c>
      <c r="B42" s="26" t="s">
        <v>176</v>
      </c>
      <c r="C42" s="5" t="s">
        <v>174</v>
      </c>
      <c r="D42" s="39">
        <f>600+2900</f>
        <v>3500</v>
      </c>
      <c r="E42" s="39">
        <v>-1084</v>
      </c>
      <c r="F42" s="37">
        <f t="shared" si="1"/>
        <v>2416</v>
      </c>
    </row>
    <row r="43" spans="1:6" x14ac:dyDescent="0.25">
      <c r="A43" s="27" t="s">
        <v>29</v>
      </c>
      <c r="B43" s="24" t="s">
        <v>30</v>
      </c>
      <c r="C43" s="5" t="s">
        <v>6</v>
      </c>
      <c r="D43" s="37">
        <v>1500</v>
      </c>
      <c r="E43" s="37"/>
      <c r="F43" s="37">
        <f t="shared" si="1"/>
        <v>1500</v>
      </c>
    </row>
    <row r="44" spans="1:6" x14ac:dyDescent="0.25">
      <c r="A44" s="52" t="s">
        <v>31</v>
      </c>
      <c r="B44" s="5" t="s">
        <v>171</v>
      </c>
      <c r="C44" s="10" t="s">
        <v>17</v>
      </c>
      <c r="D44" s="37">
        <f>1917+435.33</f>
        <v>2352.33</v>
      </c>
      <c r="E44" s="37">
        <v>-540</v>
      </c>
      <c r="F44" s="37">
        <f t="shared" si="1"/>
        <v>1812.33</v>
      </c>
    </row>
    <row r="45" spans="1:6" ht="15" customHeight="1" x14ac:dyDescent="0.25">
      <c r="A45" s="53"/>
      <c r="B45" s="5" t="s">
        <v>170</v>
      </c>
      <c r="C45" s="5" t="s">
        <v>6</v>
      </c>
      <c r="D45" s="37">
        <v>700</v>
      </c>
      <c r="E45" s="37"/>
      <c r="F45" s="37">
        <v>700</v>
      </c>
    </row>
    <row r="46" spans="1:6" x14ac:dyDescent="0.25">
      <c r="A46" s="4" t="s">
        <v>32</v>
      </c>
      <c r="B46" s="4" t="s">
        <v>33</v>
      </c>
      <c r="C46" s="5" t="s">
        <v>6</v>
      </c>
      <c r="D46" s="37">
        <v>160</v>
      </c>
      <c r="E46" s="37"/>
      <c r="F46" s="37">
        <v>160</v>
      </c>
    </row>
    <row r="47" spans="1:6" x14ac:dyDescent="0.25">
      <c r="A47" s="4" t="s">
        <v>34</v>
      </c>
      <c r="B47" s="5" t="s">
        <v>35</v>
      </c>
      <c r="C47" s="5" t="s">
        <v>6</v>
      </c>
      <c r="D47" s="37">
        <v>12697.44</v>
      </c>
      <c r="E47" s="37"/>
      <c r="F47" s="37">
        <v>12697.44</v>
      </c>
    </row>
    <row r="48" spans="1:6" x14ac:dyDescent="0.25">
      <c r="A48" s="7">
        <v>4140</v>
      </c>
      <c r="B48" s="5" t="s">
        <v>178</v>
      </c>
      <c r="C48" s="5" t="s">
        <v>6</v>
      </c>
      <c r="D48" s="37">
        <v>10000</v>
      </c>
      <c r="E48" s="37">
        <v>-10000</v>
      </c>
      <c r="F48" s="37">
        <f>D48+E48</f>
        <v>0</v>
      </c>
    </row>
    <row r="49" spans="1:6" x14ac:dyDescent="0.25">
      <c r="A49" s="52">
        <v>4141</v>
      </c>
      <c r="B49" s="52" t="s">
        <v>211</v>
      </c>
      <c r="C49" s="5" t="s">
        <v>6</v>
      </c>
      <c r="D49" s="45">
        <v>0</v>
      </c>
      <c r="E49" s="6">
        <v>10660</v>
      </c>
      <c r="F49" s="6">
        <f>D49+E49</f>
        <v>10660</v>
      </c>
    </row>
    <row r="50" spans="1:6" x14ac:dyDescent="0.25">
      <c r="A50" s="56"/>
      <c r="B50" s="56"/>
      <c r="C50" s="5" t="s">
        <v>174</v>
      </c>
      <c r="D50" s="37">
        <f>5180-590.07-2400+0.07</f>
        <v>2190.0000000000005</v>
      </c>
      <c r="E50" s="37"/>
      <c r="F50" s="37">
        <f>5180-590.07-2400+0.07</f>
        <v>2190.0000000000005</v>
      </c>
    </row>
    <row r="51" spans="1:6" ht="30" x14ac:dyDescent="0.25">
      <c r="A51" s="56"/>
      <c r="B51" s="56"/>
      <c r="C51" s="11" t="s">
        <v>185</v>
      </c>
      <c r="D51" s="37">
        <v>1000</v>
      </c>
      <c r="E51" s="37">
        <v>890</v>
      </c>
      <c r="F51" s="37">
        <f>D51+E51</f>
        <v>1890</v>
      </c>
    </row>
    <row r="52" spans="1:6" x14ac:dyDescent="0.25">
      <c r="A52" s="53"/>
      <c r="B52" s="53"/>
      <c r="C52" s="5" t="s">
        <v>9</v>
      </c>
      <c r="D52" s="37">
        <v>3000</v>
      </c>
      <c r="E52" s="37">
        <v>-200</v>
      </c>
      <c r="F52" s="37">
        <f>D52+E52</f>
        <v>2800</v>
      </c>
    </row>
    <row r="53" spans="1:6" x14ac:dyDescent="0.25">
      <c r="A53" s="4" t="s">
        <v>36</v>
      </c>
      <c r="B53" s="5" t="s">
        <v>148</v>
      </c>
      <c r="C53" s="5" t="s">
        <v>6</v>
      </c>
      <c r="D53" s="37">
        <v>3300</v>
      </c>
      <c r="E53" s="37"/>
      <c r="F53" s="37">
        <v>3300</v>
      </c>
    </row>
    <row r="54" spans="1:6" x14ac:dyDescent="0.25">
      <c r="A54" s="7">
        <v>41492</v>
      </c>
      <c r="B54" s="5" t="s">
        <v>38</v>
      </c>
      <c r="C54" s="5" t="s">
        <v>6</v>
      </c>
      <c r="D54" s="37">
        <f>2010+75</f>
        <v>2085</v>
      </c>
      <c r="E54" s="37"/>
      <c r="F54" s="37">
        <f>2010+75</f>
        <v>2085</v>
      </c>
    </row>
    <row r="55" spans="1:6" x14ac:dyDescent="0.25">
      <c r="A55" s="4" t="s">
        <v>37</v>
      </c>
      <c r="B55" s="5" t="s">
        <v>139</v>
      </c>
      <c r="C55" s="5" t="s">
        <v>174</v>
      </c>
      <c r="D55" s="37">
        <v>150</v>
      </c>
      <c r="E55" s="37">
        <v>-50</v>
      </c>
      <c r="F55" s="37">
        <f>D55+E55</f>
        <v>100</v>
      </c>
    </row>
    <row r="56" spans="1:6" ht="24.75" customHeight="1" x14ac:dyDescent="0.25">
      <c r="A56" s="52" t="s">
        <v>39</v>
      </c>
      <c r="B56" s="61" t="s">
        <v>151</v>
      </c>
      <c r="C56" s="10" t="s">
        <v>6</v>
      </c>
      <c r="D56" s="37">
        <f>250+300</f>
        <v>550</v>
      </c>
      <c r="E56" s="37"/>
      <c r="F56" s="37">
        <f>250+300</f>
        <v>550</v>
      </c>
    </row>
    <row r="57" spans="1:6" x14ac:dyDescent="0.25">
      <c r="A57" s="56"/>
      <c r="B57" s="62"/>
      <c r="C57" s="5" t="s">
        <v>9</v>
      </c>
      <c r="D57" s="37">
        <v>2350</v>
      </c>
      <c r="E57" s="37">
        <v>13</v>
      </c>
      <c r="F57" s="37">
        <f>D57+E57</f>
        <v>2363</v>
      </c>
    </row>
    <row r="58" spans="1:6" ht="45" customHeight="1" x14ac:dyDescent="0.25">
      <c r="A58" s="53"/>
      <c r="B58" s="63"/>
      <c r="C58" s="26" t="s">
        <v>185</v>
      </c>
      <c r="D58" s="39">
        <v>4100</v>
      </c>
      <c r="E58" s="39"/>
      <c r="F58" s="39">
        <v>4100</v>
      </c>
    </row>
    <row r="59" spans="1:6" ht="15" customHeight="1" x14ac:dyDescent="0.25">
      <c r="A59" s="34">
        <v>4150</v>
      </c>
      <c r="B59" s="31" t="s">
        <v>194</v>
      </c>
      <c r="C59" s="5" t="s">
        <v>174</v>
      </c>
      <c r="D59" s="37">
        <v>1800</v>
      </c>
      <c r="E59" s="37"/>
      <c r="F59" s="37">
        <v>1800</v>
      </c>
    </row>
    <row r="60" spans="1:6" ht="15" customHeight="1" x14ac:dyDescent="0.25">
      <c r="A60" s="8">
        <v>4160</v>
      </c>
      <c r="B60" s="26" t="s">
        <v>149</v>
      </c>
      <c r="C60" s="5" t="s">
        <v>174</v>
      </c>
      <c r="D60" s="37">
        <v>800</v>
      </c>
      <c r="E60" s="37">
        <v>-267.75</v>
      </c>
      <c r="F60" s="37">
        <f>D60+E60</f>
        <v>532.25</v>
      </c>
    </row>
    <row r="61" spans="1:6" ht="15" customHeight="1" x14ac:dyDescent="0.25">
      <c r="A61" s="4" t="s">
        <v>40</v>
      </c>
      <c r="B61" s="4" t="s">
        <v>41</v>
      </c>
      <c r="C61" s="5" t="s">
        <v>6</v>
      </c>
      <c r="D61" s="37">
        <v>6600</v>
      </c>
      <c r="E61" s="37"/>
      <c r="F61" s="37">
        <v>6600</v>
      </c>
    </row>
    <row r="62" spans="1:6" ht="15" customHeight="1" x14ac:dyDescent="0.25">
      <c r="A62" s="7">
        <v>41670</v>
      </c>
      <c r="B62" s="5" t="s">
        <v>42</v>
      </c>
      <c r="C62" s="5" t="s">
        <v>6</v>
      </c>
      <c r="D62" s="37">
        <v>4320</v>
      </c>
      <c r="E62" s="37"/>
      <c r="F62" s="37">
        <v>4320</v>
      </c>
    </row>
    <row r="63" spans="1:6" ht="15" customHeight="1" x14ac:dyDescent="0.25">
      <c r="A63" s="7">
        <v>41671</v>
      </c>
      <c r="B63" s="5" t="s">
        <v>43</v>
      </c>
      <c r="C63" s="5" t="s">
        <v>6</v>
      </c>
      <c r="D63" s="37">
        <v>1300</v>
      </c>
      <c r="E63" s="37">
        <v>-1300</v>
      </c>
      <c r="F63" s="37">
        <f>D63+E63</f>
        <v>0</v>
      </c>
    </row>
    <row r="64" spans="1:6" ht="15" customHeight="1" x14ac:dyDescent="0.25">
      <c r="A64" s="7">
        <v>41672</v>
      </c>
      <c r="B64" s="5" t="s">
        <v>43</v>
      </c>
      <c r="C64" s="4" t="s">
        <v>17</v>
      </c>
      <c r="D64" s="37">
        <v>0</v>
      </c>
      <c r="E64" s="37">
        <v>1300</v>
      </c>
      <c r="F64" s="37">
        <v>1300</v>
      </c>
    </row>
    <row r="65" spans="1:6" ht="15" customHeight="1" x14ac:dyDescent="0.25">
      <c r="A65" s="52" t="s">
        <v>44</v>
      </c>
      <c r="B65" s="52" t="s">
        <v>45</v>
      </c>
      <c r="C65" s="4" t="s">
        <v>17</v>
      </c>
      <c r="D65" s="37">
        <f>9800-4000</f>
        <v>5800</v>
      </c>
      <c r="E65" s="37">
        <v>4000</v>
      </c>
      <c r="F65" s="37">
        <f t="shared" ref="F65:F70" si="2">D65+E65</f>
        <v>9800</v>
      </c>
    </row>
    <row r="66" spans="1:6" ht="15" customHeight="1" x14ac:dyDescent="0.25">
      <c r="A66" s="53"/>
      <c r="B66" s="53"/>
      <c r="C66" s="5" t="s">
        <v>6</v>
      </c>
      <c r="D66" s="37">
        <v>4000</v>
      </c>
      <c r="E66" s="37">
        <v>-4000</v>
      </c>
      <c r="F66" s="37">
        <f t="shared" si="2"/>
        <v>0</v>
      </c>
    </row>
    <row r="67" spans="1:6" ht="15" customHeight="1" x14ac:dyDescent="0.25">
      <c r="A67" s="52" t="s">
        <v>46</v>
      </c>
      <c r="B67" s="59" t="s">
        <v>47</v>
      </c>
      <c r="C67" s="4" t="s">
        <v>17</v>
      </c>
      <c r="D67" s="37">
        <v>1500</v>
      </c>
      <c r="E67" s="37">
        <v>500</v>
      </c>
      <c r="F67" s="37">
        <f t="shared" si="2"/>
        <v>2000</v>
      </c>
    </row>
    <row r="68" spans="1:6" ht="15" customHeight="1" x14ac:dyDescent="0.25">
      <c r="A68" s="53"/>
      <c r="B68" s="60"/>
      <c r="C68" s="5" t="s">
        <v>6</v>
      </c>
      <c r="D68" s="37">
        <v>500</v>
      </c>
      <c r="E68" s="37">
        <v>-500</v>
      </c>
      <c r="F68" s="37">
        <f t="shared" si="2"/>
        <v>0</v>
      </c>
    </row>
    <row r="69" spans="1:6" ht="15" customHeight="1" x14ac:dyDescent="0.25">
      <c r="A69" s="52" t="s">
        <v>48</v>
      </c>
      <c r="B69" s="52" t="s">
        <v>49</v>
      </c>
      <c r="C69" s="4" t="s">
        <v>17</v>
      </c>
      <c r="D69" s="37">
        <v>700</v>
      </c>
      <c r="E69" s="37">
        <v>600</v>
      </c>
      <c r="F69" s="37">
        <f t="shared" si="2"/>
        <v>1300</v>
      </c>
    </row>
    <row r="70" spans="1:6" ht="15" customHeight="1" x14ac:dyDescent="0.25">
      <c r="A70" s="53"/>
      <c r="B70" s="53"/>
      <c r="C70" s="5" t="s">
        <v>6</v>
      </c>
      <c r="D70" s="37">
        <v>300</v>
      </c>
      <c r="E70" s="37">
        <v>-300</v>
      </c>
      <c r="F70" s="37">
        <f t="shared" si="2"/>
        <v>0</v>
      </c>
    </row>
    <row r="71" spans="1:6" ht="30" customHeight="1" x14ac:dyDescent="0.25">
      <c r="A71" s="14" t="s">
        <v>50</v>
      </c>
      <c r="B71" s="26" t="s">
        <v>196</v>
      </c>
      <c r="C71" s="10" t="s">
        <v>17</v>
      </c>
      <c r="D71" s="39">
        <v>5065</v>
      </c>
      <c r="E71" s="39">
        <v>210</v>
      </c>
      <c r="F71" s="39">
        <f>E71+D71</f>
        <v>5275</v>
      </c>
    </row>
    <row r="72" spans="1:6" ht="15" customHeight="1" x14ac:dyDescent="0.25">
      <c r="A72" s="7">
        <v>4175</v>
      </c>
      <c r="B72" s="11" t="s">
        <v>130</v>
      </c>
      <c r="C72" s="5" t="s">
        <v>6</v>
      </c>
      <c r="D72" s="37">
        <v>50</v>
      </c>
      <c r="E72" s="37"/>
      <c r="F72" s="37">
        <v>50</v>
      </c>
    </row>
    <row r="73" spans="1:6" ht="15" customHeight="1" x14ac:dyDescent="0.25">
      <c r="A73" s="4" t="s">
        <v>51</v>
      </c>
      <c r="B73" s="4" t="s">
        <v>52</v>
      </c>
      <c r="C73" s="10" t="s">
        <v>17</v>
      </c>
      <c r="D73" s="37">
        <v>350</v>
      </c>
      <c r="E73" s="37"/>
      <c r="F73" s="37">
        <v>350</v>
      </c>
    </row>
    <row r="74" spans="1:6" ht="15" customHeight="1" x14ac:dyDescent="0.25">
      <c r="A74" s="4" t="s">
        <v>53</v>
      </c>
      <c r="B74" s="5" t="s">
        <v>54</v>
      </c>
      <c r="C74" s="10" t="s">
        <v>17</v>
      </c>
      <c r="D74" s="37">
        <f>3320+20</f>
        <v>3340</v>
      </c>
      <c r="E74" s="37">
        <v>-1010</v>
      </c>
      <c r="F74" s="37">
        <f>D74+E74</f>
        <v>2330</v>
      </c>
    </row>
    <row r="75" spans="1:6" ht="15" customHeight="1" x14ac:dyDescent="0.25">
      <c r="A75" s="54" t="s">
        <v>55</v>
      </c>
      <c r="B75" s="4" t="s">
        <v>56</v>
      </c>
      <c r="C75" s="5" t="s">
        <v>6</v>
      </c>
      <c r="D75" s="37">
        <f>7500-2971.17-1000+640</f>
        <v>4168.83</v>
      </c>
      <c r="E75" s="37">
        <v>1000</v>
      </c>
      <c r="F75" s="37">
        <f>D75+E75</f>
        <v>5168.83</v>
      </c>
    </row>
    <row r="76" spans="1:6" ht="30.75" customHeight="1" x14ac:dyDescent="0.25">
      <c r="A76" s="57"/>
      <c r="B76" s="4" t="s">
        <v>198</v>
      </c>
      <c r="C76" s="24" t="s">
        <v>197</v>
      </c>
      <c r="D76" s="37">
        <v>800</v>
      </c>
      <c r="E76" s="37"/>
      <c r="F76" s="37">
        <v>800</v>
      </c>
    </row>
    <row r="77" spans="1:6" ht="15" customHeight="1" x14ac:dyDescent="0.25">
      <c r="A77" s="57"/>
      <c r="B77" s="4" t="s">
        <v>188</v>
      </c>
      <c r="C77" s="5" t="s">
        <v>193</v>
      </c>
      <c r="D77" s="37">
        <f>2971.17-640</f>
        <v>2331.17</v>
      </c>
      <c r="E77" s="37"/>
      <c r="F77" s="37">
        <f>D77+E77</f>
        <v>2331.17</v>
      </c>
    </row>
    <row r="78" spans="1:6" x14ac:dyDescent="0.25">
      <c r="A78" s="55"/>
      <c r="B78" s="4" t="s">
        <v>150</v>
      </c>
      <c r="C78" s="4" t="s">
        <v>9</v>
      </c>
      <c r="D78" s="37">
        <v>500</v>
      </c>
      <c r="E78" s="37">
        <v>-500</v>
      </c>
      <c r="F78" s="37">
        <f>D78+E78</f>
        <v>0</v>
      </c>
    </row>
    <row r="79" spans="1:6" x14ac:dyDescent="0.25">
      <c r="A79" s="49" t="s">
        <v>131</v>
      </c>
      <c r="B79" s="34" t="s">
        <v>132</v>
      </c>
      <c r="C79" s="10" t="s">
        <v>174</v>
      </c>
      <c r="D79" s="39">
        <v>4200</v>
      </c>
      <c r="E79" s="39">
        <v>900</v>
      </c>
      <c r="F79" s="39">
        <f>D79+E79</f>
        <v>5100</v>
      </c>
    </row>
    <row r="80" spans="1:6" x14ac:dyDescent="0.25">
      <c r="A80" s="28"/>
      <c r="B80" s="4" t="s">
        <v>133</v>
      </c>
      <c r="C80" s="5" t="s">
        <v>172</v>
      </c>
      <c r="D80" s="37">
        <v>500</v>
      </c>
      <c r="E80" s="37">
        <v>-500</v>
      </c>
      <c r="F80" s="37">
        <f>D80+E80</f>
        <v>0</v>
      </c>
    </row>
    <row r="81" spans="1:6" x14ac:dyDescent="0.25">
      <c r="A81" s="4" t="s">
        <v>57</v>
      </c>
      <c r="B81" s="4" t="s">
        <v>58</v>
      </c>
      <c r="C81" s="5" t="s">
        <v>6</v>
      </c>
      <c r="D81" s="37">
        <v>300</v>
      </c>
      <c r="E81" s="37"/>
      <c r="F81" s="37">
        <v>300</v>
      </c>
    </row>
    <row r="82" spans="1:6" ht="30" x14ac:dyDescent="0.25">
      <c r="A82" s="50"/>
      <c r="B82" s="29" t="s">
        <v>201</v>
      </c>
      <c r="C82" s="10" t="s">
        <v>6</v>
      </c>
      <c r="D82" s="46">
        <f>3700-700</f>
        <v>3000</v>
      </c>
      <c r="E82" s="37">
        <v>-3000</v>
      </c>
      <c r="F82" s="46">
        <f>D82+E82</f>
        <v>0</v>
      </c>
    </row>
    <row r="83" spans="1:6" x14ac:dyDescent="0.25">
      <c r="A83" s="19">
        <v>4199</v>
      </c>
      <c r="B83" s="29" t="s">
        <v>214</v>
      </c>
      <c r="C83" s="10" t="s">
        <v>17</v>
      </c>
      <c r="D83" s="46">
        <v>0</v>
      </c>
      <c r="E83" s="46">
        <v>3000</v>
      </c>
      <c r="F83" s="46">
        <f>E83+D83</f>
        <v>3000</v>
      </c>
    </row>
    <row r="84" spans="1:6" x14ac:dyDescent="0.25">
      <c r="A84" s="12">
        <v>42</v>
      </c>
      <c r="B84" s="13" t="s">
        <v>59</v>
      </c>
      <c r="C84" s="13"/>
      <c r="D84" s="38">
        <f>SUM(D85:D92)</f>
        <v>256055.58</v>
      </c>
      <c r="E84" s="38"/>
      <c r="F84" s="38">
        <f>SUM(F85:F92)</f>
        <v>284762.98</v>
      </c>
    </row>
    <row r="85" spans="1:6" x14ac:dyDescent="0.25">
      <c r="A85" s="58"/>
      <c r="B85" s="58" t="s">
        <v>59</v>
      </c>
      <c r="C85" s="5" t="s">
        <v>174</v>
      </c>
      <c r="D85" s="37">
        <f>49515.86-0.07</f>
        <v>49515.79</v>
      </c>
      <c r="E85" s="37">
        <v>17040</v>
      </c>
      <c r="F85" s="37">
        <f>D85+E85</f>
        <v>66555.790000000008</v>
      </c>
    </row>
    <row r="86" spans="1:6" ht="30" x14ac:dyDescent="0.25">
      <c r="A86" s="58"/>
      <c r="B86" s="58"/>
      <c r="C86" s="11" t="s">
        <v>175</v>
      </c>
      <c r="D86" s="37">
        <v>14278.85</v>
      </c>
      <c r="E86" s="37"/>
      <c r="F86" s="37">
        <v>14278.85</v>
      </c>
    </row>
    <row r="87" spans="1:6" x14ac:dyDescent="0.25">
      <c r="A87" s="58"/>
      <c r="B87" s="58"/>
      <c r="C87" s="5" t="s">
        <v>193</v>
      </c>
      <c r="D87" s="37">
        <v>5166.91</v>
      </c>
      <c r="E87" s="37"/>
      <c r="F87" s="37">
        <v>5166.91</v>
      </c>
    </row>
    <row r="88" spans="1:6" x14ac:dyDescent="0.25">
      <c r="A88" s="58"/>
      <c r="B88" s="58"/>
      <c r="C88" s="5" t="s">
        <v>17</v>
      </c>
      <c r="D88" s="37">
        <v>74246.95</v>
      </c>
      <c r="E88" s="37">
        <v>9880</v>
      </c>
      <c r="F88" s="37">
        <f>D88+E88</f>
        <v>84126.95</v>
      </c>
    </row>
    <row r="89" spans="1:6" x14ac:dyDescent="0.25">
      <c r="A89" s="58"/>
      <c r="B89" s="58"/>
      <c r="C89" s="5" t="s">
        <v>6</v>
      </c>
      <c r="D89" s="37">
        <v>62112.79</v>
      </c>
      <c r="E89" s="37">
        <v>15500.74</v>
      </c>
      <c r="F89" s="37">
        <f>D89+E89</f>
        <v>77613.53</v>
      </c>
    </row>
    <row r="90" spans="1:6" ht="30" x14ac:dyDescent="0.25">
      <c r="A90" s="58"/>
      <c r="B90" s="58"/>
      <c r="C90" s="11" t="s">
        <v>185</v>
      </c>
      <c r="D90" s="37">
        <v>23171.15</v>
      </c>
      <c r="E90" s="37"/>
      <c r="F90" s="37">
        <v>23171.15</v>
      </c>
    </row>
    <row r="91" spans="1:6" x14ac:dyDescent="0.25">
      <c r="A91" s="58"/>
      <c r="B91" s="58"/>
      <c r="C91" s="11" t="s">
        <v>187</v>
      </c>
      <c r="D91" s="37">
        <v>15500.74</v>
      </c>
      <c r="E91" s="37">
        <v>-15500.74</v>
      </c>
      <c r="F91" s="37">
        <f>D91+E91</f>
        <v>0</v>
      </c>
    </row>
    <row r="92" spans="1:6" x14ac:dyDescent="0.25">
      <c r="A92" s="58"/>
      <c r="B92" s="58"/>
      <c r="C92" s="5" t="s">
        <v>27</v>
      </c>
      <c r="D92" s="37">
        <v>12062.4</v>
      </c>
      <c r="E92" s="37">
        <v>1787.4</v>
      </c>
      <c r="F92" s="37">
        <f>D92+E92</f>
        <v>13849.8</v>
      </c>
    </row>
    <row r="93" spans="1:6" x14ac:dyDescent="0.25">
      <c r="A93" s="3" t="s">
        <v>60</v>
      </c>
      <c r="B93" s="3" t="s">
        <v>61</v>
      </c>
      <c r="C93" s="3"/>
      <c r="D93" s="38">
        <f>D94+D95</f>
        <v>21200</v>
      </c>
      <c r="E93" s="38"/>
      <c r="F93" s="38">
        <f>F94+F95</f>
        <v>21200</v>
      </c>
    </row>
    <row r="94" spans="1:6" x14ac:dyDescent="0.25">
      <c r="A94" s="7">
        <v>43</v>
      </c>
      <c r="B94" s="4" t="s">
        <v>169</v>
      </c>
      <c r="C94" s="5" t="s">
        <v>6</v>
      </c>
      <c r="D94" s="37">
        <f>21200-2400</f>
        <v>18800</v>
      </c>
      <c r="E94" s="37"/>
      <c r="F94" s="37">
        <f>21200-2400</f>
        <v>18800</v>
      </c>
    </row>
    <row r="95" spans="1:6" x14ac:dyDescent="0.25">
      <c r="A95" s="7">
        <v>43</v>
      </c>
      <c r="B95" s="4" t="s">
        <v>200</v>
      </c>
      <c r="C95" s="5" t="s">
        <v>174</v>
      </c>
      <c r="D95" s="37">
        <v>2400</v>
      </c>
      <c r="E95" s="37"/>
      <c r="F95" s="37">
        <v>2400</v>
      </c>
    </row>
    <row r="96" spans="1:6" x14ac:dyDescent="0.25">
      <c r="A96" s="3" t="s">
        <v>62</v>
      </c>
      <c r="B96" s="3" t="s">
        <v>63</v>
      </c>
      <c r="C96" s="3"/>
      <c r="D96" s="40">
        <f>SUM(D99)</f>
        <v>0</v>
      </c>
      <c r="E96" s="40"/>
      <c r="F96" s="40">
        <f>F97+F99+F98</f>
        <v>11033.51</v>
      </c>
    </row>
    <row r="97" spans="1:6" x14ac:dyDescent="0.25">
      <c r="A97" s="7">
        <v>4450</v>
      </c>
      <c r="B97" s="15" t="s">
        <v>208</v>
      </c>
      <c r="C97" s="10" t="s">
        <v>6</v>
      </c>
      <c r="D97" s="37">
        <v>0</v>
      </c>
      <c r="E97" s="37">
        <v>6033.51</v>
      </c>
      <c r="F97" s="37">
        <f>D97+E97</f>
        <v>6033.51</v>
      </c>
    </row>
    <row r="98" spans="1:6" x14ac:dyDescent="0.25">
      <c r="A98" s="7">
        <v>4452</v>
      </c>
      <c r="B98" s="15" t="s">
        <v>177</v>
      </c>
      <c r="C98" s="10" t="s">
        <v>6</v>
      </c>
      <c r="D98" s="37">
        <v>5000</v>
      </c>
      <c r="E98" s="37">
        <v>-2000</v>
      </c>
      <c r="F98" s="37">
        <f>D98+E98</f>
        <v>3000</v>
      </c>
    </row>
    <row r="99" spans="1:6" x14ac:dyDescent="0.25">
      <c r="A99" s="8">
        <v>4452</v>
      </c>
      <c r="B99" s="15" t="s">
        <v>215</v>
      </c>
      <c r="C99" s="5" t="s">
        <v>174</v>
      </c>
      <c r="D99" s="37">
        <v>0</v>
      </c>
      <c r="E99" s="37">
        <v>2000</v>
      </c>
      <c r="F99" s="37">
        <f>D99+E99</f>
        <v>2000</v>
      </c>
    </row>
    <row r="100" spans="1:6" x14ac:dyDescent="0.25">
      <c r="A100" s="3" t="s">
        <v>64</v>
      </c>
      <c r="B100" s="3" t="s">
        <v>65</v>
      </c>
      <c r="C100" s="3"/>
      <c r="D100" s="40">
        <f>SUM(D101:D143)</f>
        <v>92227.319999999992</v>
      </c>
      <c r="E100" s="40"/>
      <c r="F100" s="40">
        <f>SUM(F101:F143)</f>
        <v>103244.31999999999</v>
      </c>
    </row>
    <row r="101" spans="1:6" ht="15" customHeight="1" x14ac:dyDescent="0.25">
      <c r="A101" s="54" t="s">
        <v>66</v>
      </c>
      <c r="B101" s="54" t="s">
        <v>67</v>
      </c>
      <c r="C101" s="10" t="s">
        <v>6</v>
      </c>
      <c r="D101" s="37">
        <f>3000-500</f>
        <v>2500</v>
      </c>
      <c r="E101" s="37">
        <v>16000</v>
      </c>
      <c r="F101" s="37">
        <f>D101+E101</f>
        <v>18500</v>
      </c>
    </row>
    <row r="102" spans="1:6" ht="15" customHeight="1" x14ac:dyDescent="0.25">
      <c r="A102" s="57"/>
      <c r="B102" s="57"/>
      <c r="C102" s="5" t="s">
        <v>172</v>
      </c>
      <c r="D102" s="37">
        <v>2000</v>
      </c>
      <c r="E102" s="37">
        <v>-2000</v>
      </c>
      <c r="F102" s="37">
        <f>D102+E102</f>
        <v>0</v>
      </c>
    </row>
    <row r="103" spans="1:6" ht="38.25" customHeight="1" x14ac:dyDescent="0.25">
      <c r="A103" s="57"/>
      <c r="B103" s="57"/>
      <c r="C103" s="26" t="s">
        <v>185</v>
      </c>
      <c r="D103" s="39">
        <v>500</v>
      </c>
      <c r="E103" s="39"/>
      <c r="F103" s="39">
        <v>500</v>
      </c>
    </row>
    <row r="104" spans="1:6" x14ac:dyDescent="0.25">
      <c r="A104" s="52" t="s">
        <v>68</v>
      </c>
      <c r="B104" s="52" t="s">
        <v>69</v>
      </c>
      <c r="C104" s="5" t="s">
        <v>174</v>
      </c>
      <c r="D104" s="37">
        <v>2775.36</v>
      </c>
      <c r="E104" s="37">
        <v>-1000</v>
      </c>
      <c r="F104" s="37">
        <f>D104+E104</f>
        <v>1775.3600000000001</v>
      </c>
    </row>
    <row r="105" spans="1:6" ht="30" x14ac:dyDescent="0.25">
      <c r="A105" s="56"/>
      <c r="B105" s="56"/>
      <c r="C105" s="11" t="s">
        <v>175</v>
      </c>
      <c r="D105" s="37">
        <v>740</v>
      </c>
      <c r="E105" s="37"/>
      <c r="F105" s="37">
        <v>740</v>
      </c>
    </row>
    <row r="106" spans="1:6" x14ac:dyDescent="0.25">
      <c r="A106" s="56"/>
      <c r="B106" s="56"/>
      <c r="C106" s="5" t="s">
        <v>17</v>
      </c>
      <c r="D106" s="37">
        <v>5906.72</v>
      </c>
      <c r="E106" s="37">
        <v>-1000</v>
      </c>
      <c r="F106" s="37">
        <f>D106+E106</f>
        <v>4906.72</v>
      </c>
    </row>
    <row r="107" spans="1:6" x14ac:dyDescent="0.25">
      <c r="A107" s="56"/>
      <c r="B107" s="56"/>
      <c r="C107" s="30" t="s">
        <v>6</v>
      </c>
      <c r="D107" s="37">
        <v>4361.72</v>
      </c>
      <c r="E107" s="37">
        <v>485.76</v>
      </c>
      <c r="F107" s="37">
        <f>D107+E107</f>
        <v>4847.4800000000005</v>
      </c>
    </row>
    <row r="108" spans="1:6" ht="30" x14ac:dyDescent="0.25">
      <c r="A108" s="56"/>
      <c r="B108" s="56"/>
      <c r="C108" s="11" t="s">
        <v>185</v>
      </c>
      <c r="D108" s="37">
        <v>2350</v>
      </c>
      <c r="E108" s="37"/>
      <c r="F108" s="37">
        <v>2350</v>
      </c>
    </row>
    <row r="109" spans="1:6" x14ac:dyDescent="0.25">
      <c r="A109" s="56"/>
      <c r="B109" s="56"/>
      <c r="C109" s="5" t="s">
        <v>193</v>
      </c>
      <c r="D109" s="37">
        <v>161.91999999999999</v>
      </c>
      <c r="E109" s="37"/>
      <c r="F109" s="37">
        <v>161.91999999999999</v>
      </c>
    </row>
    <row r="110" spans="1:6" x14ac:dyDescent="0.25">
      <c r="A110" s="56"/>
      <c r="B110" s="56"/>
      <c r="C110" s="30" t="s">
        <v>187</v>
      </c>
      <c r="D110" s="37">
        <v>485.76</v>
      </c>
      <c r="E110" s="37">
        <v>-485.76</v>
      </c>
      <c r="F110" s="37">
        <f>D110+E110</f>
        <v>0</v>
      </c>
    </row>
    <row r="111" spans="1:6" x14ac:dyDescent="0.25">
      <c r="A111" s="8">
        <v>4614</v>
      </c>
      <c r="B111" s="8" t="s">
        <v>154</v>
      </c>
      <c r="C111" s="30" t="s">
        <v>6</v>
      </c>
      <c r="D111" s="37">
        <v>1000</v>
      </c>
      <c r="E111" s="37"/>
      <c r="F111" s="37">
        <v>1000</v>
      </c>
    </row>
    <row r="112" spans="1:6" x14ac:dyDescent="0.25">
      <c r="A112" s="4" t="s">
        <v>70</v>
      </c>
      <c r="B112" s="4" t="s">
        <v>152</v>
      </c>
      <c r="C112" s="5" t="s">
        <v>6</v>
      </c>
      <c r="D112" s="37">
        <v>3040</v>
      </c>
      <c r="E112" s="37"/>
      <c r="F112" s="37">
        <v>3040</v>
      </c>
    </row>
    <row r="113" spans="1:6" x14ac:dyDescent="0.25">
      <c r="A113" s="52" t="s">
        <v>71</v>
      </c>
      <c r="B113" s="54" t="s">
        <v>153</v>
      </c>
      <c r="C113" s="10" t="s">
        <v>6</v>
      </c>
      <c r="D113" s="37">
        <v>10080</v>
      </c>
      <c r="E113" s="37">
        <v>-4000</v>
      </c>
      <c r="F113" s="37">
        <f>D113+E113</f>
        <v>6080</v>
      </c>
    </row>
    <row r="114" spans="1:6" x14ac:dyDescent="0.25">
      <c r="A114" s="56"/>
      <c r="B114" s="57"/>
      <c r="C114" s="5" t="s">
        <v>17</v>
      </c>
      <c r="D114" s="37">
        <v>0</v>
      </c>
      <c r="E114" s="37">
        <v>2000</v>
      </c>
      <c r="F114" s="37">
        <f>D114+E114</f>
        <v>2000</v>
      </c>
    </row>
    <row r="115" spans="1:6" x14ac:dyDescent="0.25">
      <c r="A115" s="53"/>
      <c r="B115" s="55"/>
      <c r="C115" s="5" t="s">
        <v>174</v>
      </c>
      <c r="D115" s="37">
        <v>0</v>
      </c>
      <c r="E115" s="37">
        <v>2000</v>
      </c>
      <c r="F115" s="37">
        <f>D115+E115</f>
        <v>2000</v>
      </c>
    </row>
    <row r="116" spans="1:6" x14ac:dyDescent="0.25">
      <c r="A116" s="8">
        <v>4625</v>
      </c>
      <c r="B116" s="15" t="s">
        <v>72</v>
      </c>
      <c r="C116" s="5" t="s">
        <v>6</v>
      </c>
      <c r="D116" s="37">
        <v>400</v>
      </c>
      <c r="E116" s="37"/>
      <c r="F116" s="37">
        <v>400</v>
      </c>
    </row>
    <row r="117" spans="1:6" x14ac:dyDescent="0.25">
      <c r="A117" s="54">
        <v>4618</v>
      </c>
      <c r="B117" s="52" t="s">
        <v>73</v>
      </c>
      <c r="C117" s="5" t="s">
        <v>174</v>
      </c>
      <c r="D117" s="37">
        <v>2900</v>
      </c>
      <c r="E117" s="37">
        <v>-1100</v>
      </c>
      <c r="F117" s="37">
        <f>D117+E117</f>
        <v>1800</v>
      </c>
    </row>
    <row r="118" spans="1:6" ht="30" x14ac:dyDescent="0.25">
      <c r="A118" s="57"/>
      <c r="B118" s="56"/>
      <c r="C118" s="11" t="s">
        <v>175</v>
      </c>
      <c r="D118" s="37">
        <v>400</v>
      </c>
      <c r="E118" s="37"/>
      <c r="F118" s="37">
        <v>400</v>
      </c>
    </row>
    <row r="119" spans="1:6" x14ac:dyDescent="0.25">
      <c r="A119" s="57"/>
      <c r="B119" s="56"/>
      <c r="C119" s="5" t="s">
        <v>17</v>
      </c>
      <c r="D119" s="37">
        <v>5200</v>
      </c>
      <c r="E119" s="37">
        <v>-1000</v>
      </c>
      <c r="F119" s="37">
        <f>D119+E119</f>
        <v>4200</v>
      </c>
    </row>
    <row r="120" spans="1:6" x14ac:dyDescent="0.25">
      <c r="A120" s="57"/>
      <c r="B120" s="56"/>
      <c r="C120" s="5" t="s">
        <v>6</v>
      </c>
      <c r="D120" s="37">
        <v>3800</v>
      </c>
      <c r="E120" s="37">
        <v>600</v>
      </c>
      <c r="F120" s="37">
        <f>D120+E120</f>
        <v>4400</v>
      </c>
    </row>
    <row r="121" spans="1:6" ht="30" x14ac:dyDescent="0.25">
      <c r="A121" s="57"/>
      <c r="B121" s="56"/>
      <c r="C121" s="11" t="s">
        <v>185</v>
      </c>
      <c r="D121" s="37">
        <v>1000</v>
      </c>
      <c r="E121" s="37"/>
      <c r="F121" s="37">
        <v>1000</v>
      </c>
    </row>
    <row r="122" spans="1:6" x14ac:dyDescent="0.25">
      <c r="A122" s="57"/>
      <c r="B122" s="56"/>
      <c r="C122" s="5" t="s">
        <v>193</v>
      </c>
      <c r="D122" s="37">
        <v>200</v>
      </c>
      <c r="E122" s="37"/>
      <c r="F122" s="37">
        <v>200</v>
      </c>
    </row>
    <row r="123" spans="1:6" x14ac:dyDescent="0.25">
      <c r="A123" s="55"/>
      <c r="B123" s="53"/>
      <c r="C123" s="5" t="s">
        <v>187</v>
      </c>
      <c r="D123" s="37">
        <v>600</v>
      </c>
      <c r="E123" s="37">
        <v>-600</v>
      </c>
      <c r="F123" s="37">
        <f>D123+E123</f>
        <v>0</v>
      </c>
    </row>
    <row r="124" spans="1:6" x14ac:dyDescent="0.25">
      <c r="A124" s="8">
        <v>4619</v>
      </c>
      <c r="B124" s="15" t="s">
        <v>74</v>
      </c>
      <c r="C124" s="5" t="s">
        <v>6</v>
      </c>
      <c r="D124" s="37">
        <v>1500</v>
      </c>
      <c r="E124" s="37"/>
      <c r="F124" s="37">
        <v>1500</v>
      </c>
    </row>
    <row r="125" spans="1:6" x14ac:dyDescent="0.25">
      <c r="A125" s="52">
        <v>4637</v>
      </c>
      <c r="B125" s="15" t="s">
        <v>155</v>
      </c>
      <c r="C125" s="5" t="s">
        <v>6</v>
      </c>
      <c r="D125" s="37">
        <f>9150-4650-1000</f>
        <v>3500</v>
      </c>
      <c r="E125" s="37"/>
      <c r="F125" s="37">
        <f>9150-4650-1000</f>
        <v>3500</v>
      </c>
    </row>
    <row r="126" spans="1:6" x14ac:dyDescent="0.25">
      <c r="A126" s="56"/>
      <c r="B126" s="15" t="s">
        <v>190</v>
      </c>
      <c r="C126" s="5" t="s">
        <v>17</v>
      </c>
      <c r="D126" s="37">
        <v>1000</v>
      </c>
      <c r="E126" s="37">
        <v>-1000</v>
      </c>
      <c r="F126" s="37">
        <f>D126+E126</f>
        <v>0</v>
      </c>
    </row>
    <row r="127" spans="1:6" x14ac:dyDescent="0.25">
      <c r="A127" s="56"/>
      <c r="B127" s="15" t="s">
        <v>173</v>
      </c>
      <c r="C127" s="5" t="s">
        <v>174</v>
      </c>
      <c r="D127" s="37">
        <v>4650</v>
      </c>
      <c r="E127" s="37"/>
      <c r="F127" s="37">
        <v>4650</v>
      </c>
    </row>
    <row r="128" spans="1:6" x14ac:dyDescent="0.25">
      <c r="A128" s="4" t="s">
        <v>75</v>
      </c>
      <c r="B128" s="4" t="s">
        <v>76</v>
      </c>
      <c r="C128" s="5" t="s">
        <v>6</v>
      </c>
      <c r="D128" s="37">
        <v>800</v>
      </c>
      <c r="E128" s="37"/>
      <c r="F128" s="37">
        <v>800</v>
      </c>
    </row>
    <row r="129" spans="1:6" x14ac:dyDescent="0.25">
      <c r="A129" s="4" t="s">
        <v>77</v>
      </c>
      <c r="B129" s="4" t="s">
        <v>78</v>
      </c>
      <c r="C129" s="5" t="s">
        <v>6</v>
      </c>
      <c r="D129" s="37">
        <v>3200</v>
      </c>
      <c r="E129" s="37"/>
      <c r="F129" s="37">
        <v>3200</v>
      </c>
    </row>
    <row r="130" spans="1:6" x14ac:dyDescent="0.25">
      <c r="A130" s="7">
        <v>46401</v>
      </c>
      <c r="B130" s="5" t="s">
        <v>79</v>
      </c>
      <c r="C130" s="5" t="s">
        <v>6</v>
      </c>
      <c r="D130" s="37">
        <v>2000</v>
      </c>
      <c r="E130" s="37"/>
      <c r="F130" s="37">
        <v>2000</v>
      </c>
    </row>
    <row r="131" spans="1:6" x14ac:dyDescent="0.25">
      <c r="A131" s="4" t="s">
        <v>80</v>
      </c>
      <c r="B131" s="4" t="s">
        <v>81</v>
      </c>
      <c r="C131" s="5" t="s">
        <v>6</v>
      </c>
      <c r="D131" s="37">
        <v>1000</v>
      </c>
      <c r="E131" s="37"/>
      <c r="F131" s="37">
        <v>1000</v>
      </c>
    </row>
    <row r="132" spans="1:6" x14ac:dyDescent="0.25">
      <c r="A132" s="4" t="s">
        <v>82</v>
      </c>
      <c r="B132" s="4" t="s">
        <v>83</v>
      </c>
      <c r="C132" s="5" t="s">
        <v>6</v>
      </c>
      <c r="D132" s="37">
        <v>240</v>
      </c>
      <c r="E132" s="37"/>
      <c r="F132" s="37">
        <v>240</v>
      </c>
    </row>
    <row r="133" spans="1:6" x14ac:dyDescent="0.25">
      <c r="A133" s="7">
        <v>4661</v>
      </c>
      <c r="B133" s="5" t="s">
        <v>156</v>
      </c>
      <c r="C133" s="5" t="s">
        <v>6</v>
      </c>
      <c r="D133" s="37">
        <v>7160</v>
      </c>
      <c r="E133" s="37"/>
      <c r="F133" s="37">
        <v>7160</v>
      </c>
    </row>
    <row r="134" spans="1:6" x14ac:dyDescent="0.25">
      <c r="A134" s="4" t="s">
        <v>84</v>
      </c>
      <c r="B134" s="4" t="s">
        <v>85</v>
      </c>
      <c r="C134" s="5" t="s">
        <v>6</v>
      </c>
      <c r="D134" s="37">
        <v>127.44</v>
      </c>
      <c r="E134" s="37"/>
      <c r="F134" s="37">
        <v>127.44</v>
      </c>
    </row>
    <row r="135" spans="1:6" ht="30" x14ac:dyDescent="0.25">
      <c r="A135" s="14" t="s">
        <v>86</v>
      </c>
      <c r="B135" s="15" t="s">
        <v>87</v>
      </c>
      <c r="C135" s="10" t="s">
        <v>6</v>
      </c>
      <c r="D135" s="39">
        <f>8260+270+818.4</f>
        <v>9348.4</v>
      </c>
      <c r="E135" s="39">
        <v>-8000</v>
      </c>
      <c r="F135" s="39">
        <f>D135+E135</f>
        <v>1348.3999999999996</v>
      </c>
    </row>
    <row r="136" spans="1:6" ht="30" x14ac:dyDescent="0.25">
      <c r="A136" s="47" t="s">
        <v>86</v>
      </c>
      <c r="B136" s="48" t="s">
        <v>87</v>
      </c>
      <c r="C136" s="10" t="s">
        <v>17</v>
      </c>
      <c r="D136" s="39">
        <v>0</v>
      </c>
      <c r="E136" s="39">
        <v>8000</v>
      </c>
      <c r="F136" s="39">
        <f>E136+D136</f>
        <v>8000</v>
      </c>
    </row>
    <row r="137" spans="1:6" x14ac:dyDescent="0.25">
      <c r="A137" s="52">
        <v>4685</v>
      </c>
      <c r="B137" s="54" t="s">
        <v>141</v>
      </c>
      <c r="C137" s="5" t="s">
        <v>174</v>
      </c>
      <c r="D137" s="37">
        <v>1400</v>
      </c>
      <c r="E137" s="37"/>
      <c r="F137" s="37">
        <v>1400</v>
      </c>
    </row>
    <row r="138" spans="1:6" x14ac:dyDescent="0.25">
      <c r="A138" s="53"/>
      <c r="B138" s="55"/>
      <c r="C138" s="5" t="s">
        <v>6</v>
      </c>
      <c r="D138" s="37">
        <v>0</v>
      </c>
      <c r="E138" s="37">
        <v>1517</v>
      </c>
      <c r="F138" s="37">
        <f>E138+D138</f>
        <v>1517</v>
      </c>
    </row>
    <row r="139" spans="1:6" x14ac:dyDescent="0.25">
      <c r="A139" s="7">
        <v>4690</v>
      </c>
      <c r="B139" s="4" t="s">
        <v>88</v>
      </c>
      <c r="C139" s="5" t="s">
        <v>6</v>
      </c>
      <c r="D139" s="37">
        <v>4400</v>
      </c>
      <c r="E139" s="37"/>
      <c r="F139" s="37">
        <v>4400</v>
      </c>
    </row>
    <row r="140" spans="1:6" x14ac:dyDescent="0.25">
      <c r="A140" s="4" t="s">
        <v>89</v>
      </c>
      <c r="B140" s="4" t="s">
        <v>90</v>
      </c>
      <c r="C140" s="5" t="s">
        <v>6</v>
      </c>
      <c r="D140" s="37">
        <v>300</v>
      </c>
      <c r="E140" s="37"/>
      <c r="F140" s="37">
        <v>300</v>
      </c>
    </row>
    <row r="141" spans="1:6" x14ac:dyDescent="0.25">
      <c r="A141" s="4" t="s">
        <v>91</v>
      </c>
      <c r="B141" s="4" t="s">
        <v>92</v>
      </c>
      <c r="C141" s="5" t="s">
        <v>6</v>
      </c>
      <c r="D141" s="37">
        <v>100</v>
      </c>
      <c r="E141" s="37"/>
      <c r="F141" s="37">
        <v>100</v>
      </c>
    </row>
    <row r="142" spans="1:6" x14ac:dyDescent="0.25">
      <c r="A142" s="7">
        <v>4695</v>
      </c>
      <c r="B142" s="4" t="s">
        <v>93</v>
      </c>
      <c r="C142" s="5" t="s">
        <v>6</v>
      </c>
      <c r="D142" s="37">
        <v>100</v>
      </c>
      <c r="E142" s="37"/>
      <c r="F142" s="37">
        <v>100</v>
      </c>
    </row>
    <row r="143" spans="1:6" x14ac:dyDescent="0.25">
      <c r="A143" s="7">
        <v>4699</v>
      </c>
      <c r="B143" s="5" t="s">
        <v>184</v>
      </c>
      <c r="C143" s="5" t="s">
        <v>6</v>
      </c>
      <c r="D143" s="37">
        <f>1500-500</f>
        <v>1000</v>
      </c>
      <c r="E143" s="37">
        <v>600</v>
      </c>
      <c r="F143" s="37">
        <f>D143+E143</f>
        <v>1600</v>
      </c>
    </row>
    <row r="144" spans="1:6" x14ac:dyDescent="0.25">
      <c r="A144" s="3" t="s">
        <v>94</v>
      </c>
      <c r="B144" s="3" t="s">
        <v>95</v>
      </c>
      <c r="C144" s="3"/>
      <c r="D144" s="38">
        <f>SUM(D145:D147)</f>
        <v>15</v>
      </c>
      <c r="E144" s="38"/>
      <c r="F144" s="38">
        <f>SUM(F145:F147)</f>
        <v>15</v>
      </c>
    </row>
    <row r="145" spans="1:6" x14ac:dyDescent="0.25">
      <c r="A145" s="4" t="s">
        <v>96</v>
      </c>
      <c r="B145" s="4" t="s">
        <v>97</v>
      </c>
      <c r="C145" s="5" t="s">
        <v>6</v>
      </c>
      <c r="D145" s="41">
        <v>5</v>
      </c>
      <c r="E145" s="41"/>
      <c r="F145" s="41">
        <v>5</v>
      </c>
    </row>
    <row r="146" spans="1:6" x14ac:dyDescent="0.25">
      <c r="A146" s="4" t="s">
        <v>98</v>
      </c>
      <c r="B146" s="4" t="s">
        <v>99</v>
      </c>
      <c r="C146" s="5" t="s">
        <v>6</v>
      </c>
      <c r="D146" s="41">
        <v>5</v>
      </c>
      <c r="E146" s="41"/>
      <c r="F146" s="41">
        <v>5</v>
      </c>
    </row>
    <row r="147" spans="1:6" x14ac:dyDescent="0.25">
      <c r="A147" s="4" t="s">
        <v>100</v>
      </c>
      <c r="B147" s="4" t="s">
        <v>101</v>
      </c>
      <c r="C147" s="5" t="s">
        <v>6</v>
      </c>
      <c r="D147" s="41">
        <v>5</v>
      </c>
      <c r="E147" s="41"/>
      <c r="F147" s="41">
        <v>5</v>
      </c>
    </row>
    <row r="148" spans="1:6" x14ac:dyDescent="0.25">
      <c r="A148" s="3" t="s">
        <v>102</v>
      </c>
      <c r="B148" s="3" t="s">
        <v>103</v>
      </c>
      <c r="C148" s="3"/>
      <c r="D148" s="38">
        <f>D149</f>
        <v>10</v>
      </c>
      <c r="E148" s="38"/>
      <c r="F148" s="38">
        <f>F149</f>
        <v>10</v>
      </c>
    </row>
    <row r="149" spans="1:6" x14ac:dyDescent="0.25">
      <c r="A149" s="4" t="s">
        <v>104</v>
      </c>
      <c r="B149" s="4" t="s">
        <v>105</v>
      </c>
      <c r="C149" s="5" t="s">
        <v>6</v>
      </c>
      <c r="D149" s="41">
        <v>10</v>
      </c>
      <c r="E149" s="41"/>
      <c r="F149" s="41">
        <v>10</v>
      </c>
    </row>
    <row r="150" spans="1:6" x14ac:dyDescent="0.25">
      <c r="A150" s="16"/>
      <c r="B150" s="16"/>
      <c r="C150" s="16"/>
      <c r="E150" s="51"/>
    </row>
    <row r="151" spans="1:6" x14ac:dyDescent="0.25">
      <c r="A151" s="17"/>
      <c r="B151" s="17"/>
      <c r="C151" s="17"/>
    </row>
    <row r="152" spans="1:6" x14ac:dyDescent="0.25">
      <c r="A152" s="1" t="s">
        <v>0</v>
      </c>
      <c r="B152" s="1" t="s">
        <v>192</v>
      </c>
      <c r="C152" s="1" t="s">
        <v>1</v>
      </c>
      <c r="D152" s="36" t="s">
        <v>168</v>
      </c>
      <c r="E152" s="36"/>
      <c r="F152" s="36" t="s">
        <v>205</v>
      </c>
    </row>
    <row r="153" spans="1:6" x14ac:dyDescent="0.25">
      <c r="A153" s="2">
        <v>7</v>
      </c>
      <c r="B153" s="1" t="s">
        <v>106</v>
      </c>
      <c r="C153" s="1"/>
      <c r="D153" s="42">
        <f>D154+D174+D186</f>
        <v>673899.09</v>
      </c>
      <c r="E153" s="42"/>
      <c r="F153" s="42">
        <f>F154+F174+F186</f>
        <v>673508.84</v>
      </c>
    </row>
    <row r="154" spans="1:6" x14ac:dyDescent="0.25">
      <c r="A154" s="3" t="s">
        <v>107</v>
      </c>
      <c r="B154" s="3" t="s">
        <v>165</v>
      </c>
      <c r="C154" s="3"/>
      <c r="D154" s="40">
        <f>D155+D172</f>
        <v>562969.37</v>
      </c>
      <c r="E154" s="40"/>
      <c r="F154" s="40">
        <f>F155+F172</f>
        <v>596689.37</v>
      </c>
    </row>
    <row r="155" spans="1:6" x14ac:dyDescent="0.25">
      <c r="A155" s="12">
        <v>751</v>
      </c>
      <c r="B155" s="13" t="s">
        <v>108</v>
      </c>
      <c r="C155" s="18"/>
      <c r="D155" s="44">
        <f>SUM(D156:D171)</f>
        <v>562469.37</v>
      </c>
      <c r="E155" s="44"/>
      <c r="F155" s="44">
        <f>SUM(F156:F171)</f>
        <v>595689.37</v>
      </c>
    </row>
    <row r="156" spans="1:6" x14ac:dyDescent="0.25">
      <c r="A156" s="4" t="s">
        <v>109</v>
      </c>
      <c r="B156" s="4" t="s">
        <v>110</v>
      </c>
      <c r="C156" s="5" t="s">
        <v>17</v>
      </c>
      <c r="D156" s="37">
        <v>187200</v>
      </c>
      <c r="E156" s="37">
        <v>9880</v>
      </c>
      <c r="F156" s="37">
        <f>D156+E156</f>
        <v>197080</v>
      </c>
    </row>
    <row r="157" spans="1:6" x14ac:dyDescent="0.25">
      <c r="A157" s="7">
        <v>7510</v>
      </c>
      <c r="B157" s="4" t="s">
        <v>140</v>
      </c>
      <c r="C157" s="5" t="s">
        <v>174</v>
      </c>
      <c r="D157" s="37">
        <v>95000</v>
      </c>
      <c r="E157" s="37">
        <v>17040</v>
      </c>
      <c r="F157" s="37">
        <f>D157+E157</f>
        <v>112040</v>
      </c>
    </row>
    <row r="158" spans="1:6" x14ac:dyDescent="0.25">
      <c r="A158" s="7">
        <v>7510</v>
      </c>
      <c r="B158" s="4" t="s">
        <v>111</v>
      </c>
      <c r="C158" s="5" t="s">
        <v>6</v>
      </c>
      <c r="D158" s="37">
        <v>10193.16</v>
      </c>
      <c r="E158" s="37"/>
      <c r="F158" s="37">
        <v>10193.16</v>
      </c>
    </row>
    <row r="159" spans="1:6" x14ac:dyDescent="0.25">
      <c r="A159" s="7">
        <v>7510</v>
      </c>
      <c r="B159" s="4" t="s">
        <v>112</v>
      </c>
      <c r="C159" s="5" t="s">
        <v>6</v>
      </c>
      <c r="D159" s="37">
        <v>39035</v>
      </c>
      <c r="E159" s="37"/>
      <c r="F159" s="37">
        <v>39035</v>
      </c>
    </row>
    <row r="160" spans="1:6" x14ac:dyDescent="0.25">
      <c r="A160" s="7">
        <v>7510</v>
      </c>
      <c r="B160" s="4" t="s">
        <v>113</v>
      </c>
      <c r="C160" s="5" t="s">
        <v>6</v>
      </c>
      <c r="D160" s="37">
        <v>976.21</v>
      </c>
      <c r="E160" s="37"/>
      <c r="F160" s="37">
        <v>976.21</v>
      </c>
    </row>
    <row r="161" spans="1:6" x14ac:dyDescent="0.25">
      <c r="A161" s="7">
        <v>7510</v>
      </c>
      <c r="B161" s="4" t="s">
        <v>114</v>
      </c>
      <c r="C161" s="5" t="s">
        <v>6</v>
      </c>
      <c r="D161" s="37">
        <v>800</v>
      </c>
      <c r="E161" s="37"/>
      <c r="F161" s="37">
        <v>800</v>
      </c>
    </row>
    <row r="162" spans="1:6" x14ac:dyDescent="0.25">
      <c r="A162" s="7">
        <v>7510</v>
      </c>
      <c r="B162" s="4" t="s">
        <v>115</v>
      </c>
      <c r="C162" s="5" t="s">
        <v>6</v>
      </c>
      <c r="D162" s="37">
        <f>17000+4125</f>
        <v>21125</v>
      </c>
      <c r="E162" s="37">
        <v>5800</v>
      </c>
      <c r="F162" s="37">
        <f>D162+E162</f>
        <v>26925</v>
      </c>
    </row>
    <row r="163" spans="1:6" x14ac:dyDescent="0.25">
      <c r="A163" s="7">
        <v>7510</v>
      </c>
      <c r="B163" s="4" t="s">
        <v>116</v>
      </c>
      <c r="C163" s="5" t="s">
        <v>6</v>
      </c>
      <c r="D163" s="37">
        <v>4300</v>
      </c>
      <c r="E163" s="37">
        <v>1000</v>
      </c>
      <c r="F163" s="37">
        <f>D163+E163</f>
        <v>5300</v>
      </c>
    </row>
    <row r="164" spans="1:6" x14ac:dyDescent="0.25">
      <c r="A164" s="7">
        <v>7510</v>
      </c>
      <c r="B164" s="4" t="s">
        <v>117</v>
      </c>
      <c r="C164" s="5" t="s">
        <v>6</v>
      </c>
      <c r="D164" s="37">
        <v>23200</v>
      </c>
      <c r="E164" s="37">
        <v>-3000</v>
      </c>
      <c r="F164" s="37">
        <f>D164+E164</f>
        <v>20200</v>
      </c>
    </row>
    <row r="165" spans="1:6" x14ac:dyDescent="0.25">
      <c r="A165" s="7">
        <v>7510</v>
      </c>
      <c r="B165" s="4" t="s">
        <v>118</v>
      </c>
      <c r="C165" s="5" t="s">
        <v>6</v>
      </c>
      <c r="D165" s="37">
        <f>42300-3500</f>
        <v>38800</v>
      </c>
      <c r="E165" s="37"/>
      <c r="F165" s="37">
        <f>42300-3500</f>
        <v>38800</v>
      </c>
    </row>
    <row r="166" spans="1:6" x14ac:dyDescent="0.25">
      <c r="A166" s="7">
        <v>7510</v>
      </c>
      <c r="B166" s="4" t="s">
        <v>119</v>
      </c>
      <c r="C166" s="5" t="s">
        <v>6</v>
      </c>
      <c r="D166" s="37">
        <f>34500+1500+4000-4000</f>
        <v>36000</v>
      </c>
      <c r="E166" s="37">
        <v>-2500</v>
      </c>
      <c r="F166" s="37">
        <f>D166+E166</f>
        <v>33500</v>
      </c>
    </row>
    <row r="167" spans="1:6" x14ac:dyDescent="0.25">
      <c r="A167" s="7">
        <v>7510</v>
      </c>
      <c r="B167" s="4" t="s">
        <v>120</v>
      </c>
      <c r="C167" s="5" t="s">
        <v>6</v>
      </c>
      <c r="D167" s="37">
        <v>50940</v>
      </c>
      <c r="E167" s="37">
        <v>5000</v>
      </c>
      <c r="F167" s="37">
        <f>D167+E167</f>
        <v>55940</v>
      </c>
    </row>
    <row r="168" spans="1:6" x14ac:dyDescent="0.25">
      <c r="A168" s="7">
        <v>7510</v>
      </c>
      <c r="B168" s="4" t="s">
        <v>157</v>
      </c>
      <c r="C168" s="5" t="s">
        <v>6</v>
      </c>
      <c r="D168" s="37">
        <f>25600+4000</f>
        <v>29600</v>
      </c>
      <c r="E168" s="37"/>
      <c r="F168" s="37">
        <f>D168+E168</f>
        <v>29600</v>
      </c>
    </row>
    <row r="169" spans="1:6" x14ac:dyDescent="0.25">
      <c r="A169" s="7">
        <v>7510</v>
      </c>
      <c r="B169" s="4" t="s">
        <v>121</v>
      </c>
      <c r="C169" s="5" t="s">
        <v>6</v>
      </c>
      <c r="D169" s="37">
        <v>1300</v>
      </c>
      <c r="E169" s="37"/>
      <c r="F169" s="37">
        <v>1300</v>
      </c>
    </row>
    <row r="170" spans="1:6" x14ac:dyDescent="0.25">
      <c r="A170" s="7">
        <v>7510</v>
      </c>
      <c r="B170" s="4" t="s">
        <v>158</v>
      </c>
      <c r="C170" s="5" t="s">
        <v>6</v>
      </c>
      <c r="D170" s="37">
        <f>23200-16000</f>
        <v>7200</v>
      </c>
      <c r="E170" s="37"/>
      <c r="F170" s="37">
        <f>23200-16000</f>
        <v>7200</v>
      </c>
    </row>
    <row r="171" spans="1:6" x14ac:dyDescent="0.25">
      <c r="A171" s="22">
        <v>7510</v>
      </c>
      <c r="B171" s="23" t="s">
        <v>159</v>
      </c>
      <c r="C171" s="5" t="s">
        <v>6</v>
      </c>
      <c r="D171" s="37">
        <v>16800</v>
      </c>
      <c r="E171" s="37"/>
      <c r="F171" s="37">
        <v>16800</v>
      </c>
    </row>
    <row r="172" spans="1:6" x14ac:dyDescent="0.25">
      <c r="A172" s="12">
        <v>754</v>
      </c>
      <c r="B172" s="18" t="s">
        <v>122</v>
      </c>
      <c r="C172" s="18"/>
      <c r="D172" s="44">
        <f>SUM(D173:D173)</f>
        <v>500</v>
      </c>
      <c r="E172" s="44"/>
      <c r="F172" s="44">
        <f>SUM(F173:F173)</f>
        <v>1000</v>
      </c>
    </row>
    <row r="173" spans="1:6" x14ac:dyDescent="0.25">
      <c r="A173" s="7">
        <v>7540</v>
      </c>
      <c r="B173" s="5" t="s">
        <v>209</v>
      </c>
      <c r="C173" s="5" t="s">
        <v>6</v>
      </c>
      <c r="D173" s="37">
        <v>500</v>
      </c>
      <c r="E173" s="37">
        <v>500</v>
      </c>
      <c r="F173" s="37">
        <f>D173+E173</f>
        <v>1000</v>
      </c>
    </row>
    <row r="174" spans="1:6" x14ac:dyDescent="0.25">
      <c r="A174" s="3" t="s">
        <v>123</v>
      </c>
      <c r="B174" s="3" t="s">
        <v>164</v>
      </c>
      <c r="C174" s="3"/>
      <c r="D174" s="40">
        <f>SUM(D175:D185)</f>
        <v>110779.72</v>
      </c>
      <c r="E174" s="40"/>
      <c r="F174" s="40">
        <f>SUM(F175:F185)</f>
        <v>76669.47</v>
      </c>
    </row>
    <row r="175" spans="1:6" x14ac:dyDescent="0.25">
      <c r="A175" s="7">
        <v>7860</v>
      </c>
      <c r="B175" s="4" t="s">
        <v>160</v>
      </c>
      <c r="C175" s="4" t="s">
        <v>9</v>
      </c>
      <c r="D175" s="37">
        <v>14210</v>
      </c>
      <c r="E175" s="37"/>
      <c r="F175" s="37">
        <v>14210</v>
      </c>
    </row>
    <row r="176" spans="1:6" ht="30" x14ac:dyDescent="0.25">
      <c r="A176" s="7">
        <v>7860</v>
      </c>
      <c r="B176" s="15" t="s">
        <v>179</v>
      </c>
      <c r="C176" s="10" t="s">
        <v>193</v>
      </c>
      <c r="D176" s="39">
        <v>26000</v>
      </c>
      <c r="E176" s="39"/>
      <c r="F176" s="39">
        <v>26000</v>
      </c>
    </row>
    <row r="177" spans="1:6" x14ac:dyDescent="0.25">
      <c r="A177" s="7">
        <v>7860</v>
      </c>
      <c r="B177" s="4" t="s">
        <v>186</v>
      </c>
      <c r="C177" s="5" t="s">
        <v>187</v>
      </c>
      <c r="D177" s="37">
        <v>18000</v>
      </c>
      <c r="E177" s="37">
        <v>-18000</v>
      </c>
      <c r="F177" s="37">
        <f>D177+E177</f>
        <v>0</v>
      </c>
    </row>
    <row r="178" spans="1:6" x14ac:dyDescent="0.25">
      <c r="A178" s="7">
        <v>7860</v>
      </c>
      <c r="B178" s="5" t="s">
        <v>161</v>
      </c>
      <c r="C178" s="5" t="s">
        <v>172</v>
      </c>
      <c r="D178" s="37">
        <v>2000</v>
      </c>
      <c r="E178" s="37">
        <v>-2000</v>
      </c>
      <c r="F178" s="37">
        <f>D178+E178</f>
        <v>0</v>
      </c>
    </row>
    <row r="179" spans="1:6" x14ac:dyDescent="0.25">
      <c r="A179" s="7">
        <v>7860</v>
      </c>
      <c r="B179" s="5" t="s">
        <v>162</v>
      </c>
      <c r="C179" s="5" t="s">
        <v>172</v>
      </c>
      <c r="D179" s="37">
        <v>6500</v>
      </c>
      <c r="E179" s="37">
        <v>-6500</v>
      </c>
      <c r="F179" s="37">
        <f>D179+E179</f>
        <v>0</v>
      </c>
    </row>
    <row r="180" spans="1:6" x14ac:dyDescent="0.25">
      <c r="A180" s="7">
        <v>7860</v>
      </c>
      <c r="B180" s="10" t="s">
        <v>210</v>
      </c>
      <c r="C180" s="5" t="s">
        <v>6</v>
      </c>
      <c r="D180" s="37">
        <v>0</v>
      </c>
      <c r="E180" s="37">
        <f>219.75+1800</f>
        <v>2019.75</v>
      </c>
      <c r="F180" s="37">
        <f>E180+D180</f>
        <v>2019.75</v>
      </c>
    </row>
    <row r="181" spans="1:6" x14ac:dyDescent="0.25">
      <c r="A181" s="7">
        <v>7826</v>
      </c>
      <c r="B181" s="5" t="s">
        <v>203</v>
      </c>
      <c r="C181" s="5" t="s">
        <v>6</v>
      </c>
      <c r="D181" s="37">
        <v>0</v>
      </c>
      <c r="E181" s="37">
        <v>1000</v>
      </c>
      <c r="F181" s="37">
        <f>D181+E181</f>
        <v>1000</v>
      </c>
    </row>
    <row r="182" spans="1:6" ht="30" x14ac:dyDescent="0.25">
      <c r="A182" s="8">
        <v>7860</v>
      </c>
      <c r="B182" s="10" t="s">
        <v>195</v>
      </c>
      <c r="C182" s="24" t="s">
        <v>197</v>
      </c>
      <c r="D182" s="39">
        <v>800</v>
      </c>
      <c r="E182" s="39"/>
      <c r="F182" s="39">
        <v>800</v>
      </c>
    </row>
    <row r="183" spans="1:6" x14ac:dyDescent="0.25">
      <c r="A183" s="7">
        <v>7860</v>
      </c>
      <c r="B183" s="5" t="s">
        <v>163</v>
      </c>
      <c r="C183" s="5" t="s">
        <v>6</v>
      </c>
      <c r="D183" s="37">
        <v>550</v>
      </c>
      <c r="E183" s="37">
        <v>-550</v>
      </c>
      <c r="F183" s="37">
        <f>D183+E183</f>
        <v>0</v>
      </c>
    </row>
    <row r="184" spans="1:6" x14ac:dyDescent="0.25">
      <c r="A184" s="7">
        <v>7859</v>
      </c>
      <c r="B184" s="5" t="s">
        <v>206</v>
      </c>
      <c r="C184" s="5" t="s">
        <v>27</v>
      </c>
      <c r="D184" s="37">
        <v>36000</v>
      </c>
      <c r="E184" s="37">
        <v>-10080</v>
      </c>
      <c r="F184" s="37">
        <f>D184+E184</f>
        <v>25920</v>
      </c>
    </row>
    <row r="185" spans="1:6" x14ac:dyDescent="0.25">
      <c r="A185" s="7">
        <v>7860</v>
      </c>
      <c r="B185" s="5" t="s">
        <v>207</v>
      </c>
      <c r="C185" s="5" t="s">
        <v>27</v>
      </c>
      <c r="D185" s="37">
        <v>6719.72</v>
      </c>
      <c r="E185" s="37"/>
      <c r="F185" s="37">
        <v>6719.72</v>
      </c>
    </row>
    <row r="186" spans="1:6" x14ac:dyDescent="0.25">
      <c r="A186" s="3" t="s">
        <v>124</v>
      </c>
      <c r="B186" s="3" t="s">
        <v>125</v>
      </c>
      <c r="C186" s="3"/>
      <c r="D186" s="40">
        <f>SUM(D187:D189)</f>
        <v>150</v>
      </c>
      <c r="E186" s="40"/>
      <c r="F186" s="40">
        <f>SUM(F187:F189)</f>
        <v>150</v>
      </c>
    </row>
    <row r="187" spans="1:6" x14ac:dyDescent="0.25">
      <c r="A187" s="4" t="s">
        <v>126</v>
      </c>
      <c r="B187" s="4" t="s">
        <v>127</v>
      </c>
      <c r="C187" s="5" t="s">
        <v>6</v>
      </c>
      <c r="D187" s="37">
        <v>70</v>
      </c>
      <c r="E187" s="37"/>
      <c r="F187" s="37">
        <v>70</v>
      </c>
    </row>
    <row r="188" spans="1:6" x14ac:dyDescent="0.25">
      <c r="A188" s="7">
        <v>7710</v>
      </c>
      <c r="B188" s="5" t="s">
        <v>135</v>
      </c>
      <c r="C188" s="5" t="s">
        <v>6</v>
      </c>
      <c r="D188" s="37">
        <v>70</v>
      </c>
      <c r="E188" s="37"/>
      <c r="F188" s="37">
        <v>70</v>
      </c>
    </row>
    <row r="189" spans="1:6" x14ac:dyDescent="0.25">
      <c r="A189" s="7">
        <v>7720</v>
      </c>
      <c r="B189" s="5" t="s">
        <v>136</v>
      </c>
      <c r="C189" s="5" t="s">
        <v>6</v>
      </c>
      <c r="D189" s="37">
        <v>10</v>
      </c>
      <c r="E189" s="37"/>
      <c r="F189" s="37">
        <v>10</v>
      </c>
    </row>
    <row r="190" spans="1:6" x14ac:dyDescent="0.25">
      <c r="A190" s="3" t="s">
        <v>128</v>
      </c>
      <c r="B190" s="3" t="s">
        <v>129</v>
      </c>
      <c r="C190" s="3"/>
      <c r="D190" s="43">
        <f>D153-D2</f>
        <v>7552.1000000000931</v>
      </c>
      <c r="E190" s="43"/>
      <c r="F190" s="43">
        <f>F153-F2</f>
        <v>5617</v>
      </c>
    </row>
  </sheetData>
  <autoFilter ref="A2:C150" xr:uid="{5D2B9013-4273-4ACA-9029-0CDAB415E228}"/>
  <mergeCells count="39">
    <mergeCell ref="B25:B26"/>
    <mergeCell ref="A25:A26"/>
    <mergeCell ref="A4:A5"/>
    <mergeCell ref="B4:B5"/>
    <mergeCell ref="A6:A9"/>
    <mergeCell ref="B6:B9"/>
    <mergeCell ref="A10:A11"/>
    <mergeCell ref="B10:B11"/>
    <mergeCell ref="A16:A17"/>
    <mergeCell ref="B16:B17"/>
    <mergeCell ref="A18:A19"/>
    <mergeCell ref="B18:B19"/>
    <mergeCell ref="A22:A23"/>
    <mergeCell ref="B22:B23"/>
    <mergeCell ref="A44:A45"/>
    <mergeCell ref="A49:A52"/>
    <mergeCell ref="B49:B52"/>
    <mergeCell ref="A56:A58"/>
    <mergeCell ref="B56:B58"/>
    <mergeCell ref="A65:A66"/>
    <mergeCell ref="B65:B66"/>
    <mergeCell ref="A67:A68"/>
    <mergeCell ref="B67:B68"/>
    <mergeCell ref="A69:A70"/>
    <mergeCell ref="B69:B70"/>
    <mergeCell ref="A75:A78"/>
    <mergeCell ref="A85:A92"/>
    <mergeCell ref="B85:B92"/>
    <mergeCell ref="A101:A103"/>
    <mergeCell ref="B101:B103"/>
    <mergeCell ref="A137:A138"/>
    <mergeCell ref="B137:B138"/>
    <mergeCell ref="A104:A110"/>
    <mergeCell ref="B104:B110"/>
    <mergeCell ref="A117:A123"/>
    <mergeCell ref="B117:B123"/>
    <mergeCell ref="A125:A127"/>
    <mergeCell ref="B113:B115"/>
    <mergeCell ref="A113:A115"/>
  </mergeCells>
  <phoneticPr fontId="3" type="noConversion"/>
  <pageMargins left="0.7" right="0.7" top="0.75" bottom="0.75" header="0.3" footer="0.3"/>
  <pageSetup paperSize="8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Izmjena</vt:lpstr>
      <vt:lpstr>'1. Izmjena'!Podrucje_ispisa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Jurinjak</dc:creator>
  <cp:lastModifiedBy>Jasna Galović</cp:lastModifiedBy>
  <cp:lastPrinted>2024-11-05T12:55:20Z</cp:lastPrinted>
  <dcterms:created xsi:type="dcterms:W3CDTF">2023-06-19T11:03:39Z</dcterms:created>
  <dcterms:modified xsi:type="dcterms:W3CDTF">2024-11-05T12:59:22Z</dcterms:modified>
</cp:coreProperties>
</file>